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apincrouse.local\data\Users\TJongkind\Documents\CPE\TO TEACH - Leases\External Webinar 9.29.22\"/>
    </mc:Choice>
  </mc:AlternateContent>
  <xr:revisionPtr revIDLastSave="0" documentId="13_ncr:1_{45415BD6-4687-4D43-8011-5888385BC3F6}" xr6:coauthVersionLast="47" xr6:coauthVersionMax="47" xr10:uidLastSave="{00000000-0000-0000-0000-000000000000}"/>
  <bookViews>
    <workbookView xWindow="810" yWindow="-120" windowWidth="22350" windowHeight="13200" tabRatio="599" activeTab="1" xr2:uid="{00000000-000D-0000-FFFF-FFFF00000000}"/>
  </bookViews>
  <sheets>
    <sheet name="Instructions" sheetId="28" r:id="rId1"/>
    <sheet name="Finance First" sheetId="23" r:id="rId2"/>
    <sheet name="Finance 2" sheetId="16" state="hidden" r:id="rId3"/>
    <sheet name="Finance 3" sheetId="26" state="hidden" r:id="rId4"/>
    <sheet name="Finance Last" sheetId="31" state="hidden" r:id="rId5"/>
    <sheet name="Operating First" sheetId="9" r:id="rId6"/>
    <sheet name="Operating 2" sheetId="20" state="hidden" r:id="rId7"/>
    <sheet name="Operating 3" sheetId="27" state="hidden" r:id="rId8"/>
    <sheet name="Journal Entries" sheetId="32" r:id="rId9"/>
    <sheet name="FS presentation" sheetId="25" r:id="rId10"/>
    <sheet name="FN Disclosures" sheetId="24" r:id="rId11"/>
  </sheets>
  <definedNames>
    <definedName name="_xlnm.Print_Area" localSheetId="10">'FN Disclosures'!$A$1:$S$72</definedName>
    <definedName name="_xlnm.Print_Area" localSheetId="9">'FS presentation'!$A$1:$Y$42</definedName>
    <definedName name="_xlnm.Print_Area" localSheetId="6">'Operating 2'!$A$1:$U$192</definedName>
    <definedName name="_xlnm.Print_Area" localSheetId="5">'Operating First'!$A$1:$U$193</definedName>
    <definedName name="_xlnm.Print_Titles" localSheetId="1">'Finance First'!#REF!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9" i="32" l="1"/>
  <c r="C37" i="32"/>
  <c r="D34" i="32"/>
  <c r="C33" i="32" s="1"/>
  <c r="D28" i="32"/>
  <c r="C27" i="32"/>
  <c r="C18" i="32"/>
  <c r="D19" i="32" s="1"/>
  <c r="D15" i="32"/>
  <c r="C13" i="32"/>
  <c r="D12" i="20"/>
  <c r="R30" i="9"/>
  <c r="R29" i="9"/>
  <c r="Q30" i="9"/>
  <c r="Q29" i="9"/>
  <c r="O27" i="9"/>
  <c r="R25" i="9"/>
  <c r="Q25" i="9"/>
  <c r="P25" i="9"/>
  <c r="O25" i="9"/>
  <c r="R24" i="9"/>
  <c r="Q24" i="9"/>
  <c r="P24" i="9"/>
  <c r="O24" i="9"/>
  <c r="R23" i="9"/>
  <c r="Q23" i="9"/>
  <c r="P23" i="9"/>
  <c r="O23" i="9"/>
  <c r="Q28" i="9"/>
  <c r="P28" i="9"/>
  <c r="O28" i="9"/>
  <c r="Q27" i="9"/>
  <c r="P27" i="9"/>
  <c r="N40" i="23"/>
  <c r="N35" i="23"/>
  <c r="R32" i="23"/>
  <c r="R30" i="23"/>
  <c r="R29" i="23"/>
  <c r="R26" i="23"/>
  <c r="R25" i="23"/>
  <c r="R24" i="23"/>
  <c r="R23" i="23"/>
  <c r="Q32" i="23"/>
  <c r="Q30" i="23"/>
  <c r="Q29" i="23"/>
  <c r="Q27" i="23"/>
  <c r="Q28" i="23"/>
  <c r="Q26" i="23"/>
  <c r="Q25" i="23"/>
  <c r="Q24" i="23"/>
  <c r="Q23" i="23"/>
  <c r="P32" i="23"/>
  <c r="P28" i="23"/>
  <c r="P27" i="23"/>
  <c r="P26" i="23"/>
  <c r="P25" i="23"/>
  <c r="P24" i="23"/>
  <c r="P23" i="23"/>
  <c r="O32" i="23"/>
  <c r="O28" i="23"/>
  <c r="O27" i="23"/>
  <c r="O26" i="23"/>
  <c r="O25" i="23"/>
  <c r="O24" i="23"/>
  <c r="O23" i="23"/>
  <c r="C59" i="23"/>
  <c r="C60" i="23" s="1"/>
  <c r="D29" i="32" l="1"/>
  <c r="D38" i="32"/>
  <c r="C14" i="32"/>
  <c r="C61" i="23"/>
  <c r="C62" i="23" l="1"/>
  <c r="O30" i="31"/>
  <c r="O30" i="26"/>
  <c r="E48" i="24"/>
  <c r="E47" i="24" s="1"/>
  <c r="T28" i="31"/>
  <c r="C63" i="23" l="1"/>
  <c r="C25" i="31"/>
  <c r="C26" i="31" s="1"/>
  <c r="N37" i="31"/>
  <c r="O29" i="31"/>
  <c r="U28" i="31"/>
  <c r="N41" i="31"/>
  <c r="C27" i="31" l="1"/>
  <c r="C64" i="23"/>
  <c r="C24" i="9"/>
  <c r="C28" i="31" l="1"/>
  <c r="R28" i="31"/>
  <c r="C65" i="23"/>
  <c r="T28" i="27"/>
  <c r="O29" i="26"/>
  <c r="U28" i="26"/>
  <c r="T28" i="26"/>
  <c r="S28" i="31" l="1"/>
  <c r="P28" i="31"/>
  <c r="P30" i="31" s="1"/>
  <c r="Q28" i="31"/>
  <c r="F23" i="31"/>
  <c r="C66" i="23"/>
  <c r="H64" i="24"/>
  <c r="C67" i="23" l="1"/>
  <c r="N37" i="27"/>
  <c r="N37" i="20"/>
  <c r="C68" i="23" l="1"/>
  <c r="B24" i="23"/>
  <c r="C28" i="27"/>
  <c r="D12" i="27"/>
  <c r="D12" i="9"/>
  <c r="C24" i="23"/>
  <c r="N37" i="26"/>
  <c r="N37" i="23"/>
  <c r="N37" i="16"/>
  <c r="C69" i="23" l="1"/>
  <c r="C25" i="9"/>
  <c r="N41" i="23"/>
  <c r="C24" i="20"/>
  <c r="C70" i="23" l="1"/>
  <c r="C26" i="9"/>
  <c r="C27" i="9" s="1"/>
  <c r="C28" i="9" s="1"/>
  <c r="C29" i="9" s="1"/>
  <c r="C30" i="9" s="1"/>
  <c r="C31" i="9" s="1"/>
  <c r="C32" i="9" s="1"/>
  <c r="C33" i="9" s="1"/>
  <c r="C34" i="9" s="1"/>
  <c r="C35" i="9" s="1"/>
  <c r="C36" i="9" s="1"/>
  <c r="N44" i="20"/>
  <c r="C26" i="27"/>
  <c r="C37" i="9"/>
  <c r="C38" i="9" s="1"/>
  <c r="C39" i="9" s="1"/>
  <c r="C40" i="9" s="1"/>
  <c r="C41" i="9" s="1"/>
  <c r="C42" i="9" s="1"/>
  <c r="C25" i="20"/>
  <c r="C24" i="16"/>
  <c r="N37" i="9"/>
  <c r="C71" i="23" l="1"/>
  <c r="C43" i="9"/>
  <c r="C44" i="9" s="1"/>
  <c r="C45" i="9" s="1"/>
  <c r="C46" i="9" s="1"/>
  <c r="C47" i="9" s="1"/>
  <c r="C27" i="27"/>
  <c r="C29" i="27" s="1"/>
  <c r="C30" i="27" s="1"/>
  <c r="C31" i="27" s="1"/>
  <c r="C32" i="27" s="1"/>
  <c r="C33" i="27" s="1"/>
  <c r="C48" i="9"/>
  <c r="C25" i="16"/>
  <c r="C26" i="16" s="1"/>
  <c r="C27" i="16" s="1"/>
  <c r="N44" i="9"/>
  <c r="N45" i="9" s="1"/>
  <c r="C26" i="20"/>
  <c r="C72" i="23" l="1"/>
  <c r="C49" i="9"/>
  <c r="C34" i="27"/>
  <c r="C35" i="27" s="1"/>
  <c r="C36" i="27" s="1"/>
  <c r="C37" i="27" s="1"/>
  <c r="C28" i="16"/>
  <c r="C29" i="16" s="1"/>
  <c r="C30" i="16" s="1"/>
  <c r="C31" i="16" s="1"/>
  <c r="C32" i="16" s="1"/>
  <c r="C33" i="16" s="1"/>
  <c r="C34" i="16" s="1"/>
  <c r="C35" i="16" s="1"/>
  <c r="C36" i="16" s="1"/>
  <c r="C37" i="16" s="1"/>
  <c r="C38" i="16" s="1"/>
  <c r="C39" i="16" s="1"/>
  <c r="C27" i="20"/>
  <c r="C73" i="23" l="1"/>
  <c r="C50" i="9"/>
  <c r="C38" i="27"/>
  <c r="C40" i="16"/>
  <c r="C28" i="20"/>
  <c r="C74" i="23" l="1"/>
  <c r="C51" i="9"/>
  <c r="C39" i="27"/>
  <c r="C41" i="16"/>
  <c r="C29" i="20"/>
  <c r="N44" i="27"/>
  <c r="N45" i="27" s="1"/>
  <c r="D15" i="27"/>
  <c r="C24" i="26"/>
  <c r="G48" i="24" l="1"/>
  <c r="C75" i="23"/>
  <c r="C52" i="9"/>
  <c r="N41" i="26"/>
  <c r="C40" i="27"/>
  <c r="C42" i="16"/>
  <c r="C25" i="26"/>
  <c r="C26" i="26" s="1"/>
  <c r="C27" i="26" s="1"/>
  <c r="C28" i="26" s="1"/>
  <c r="C30" i="20"/>
  <c r="G47" i="24" l="1"/>
  <c r="C76" i="23"/>
  <c r="C53" i="9"/>
  <c r="C41" i="27"/>
  <c r="C43" i="16"/>
  <c r="C29" i="26"/>
  <c r="C30" i="26" s="1"/>
  <c r="C31" i="26" s="1"/>
  <c r="C32" i="26" s="1"/>
  <c r="C31" i="20"/>
  <c r="C77" i="23" l="1"/>
  <c r="C54" i="9"/>
  <c r="C55" i="9" s="1"/>
  <c r="C56" i="9" s="1"/>
  <c r="C57" i="9" s="1"/>
  <c r="C58" i="9" s="1"/>
  <c r="C59" i="9" s="1"/>
  <c r="C60" i="9" s="1"/>
  <c r="C61" i="9" s="1"/>
  <c r="C62" i="9" s="1"/>
  <c r="C63" i="9" s="1"/>
  <c r="C64" i="9" s="1"/>
  <c r="C65" i="9" s="1"/>
  <c r="C66" i="9" s="1"/>
  <c r="C67" i="9" s="1"/>
  <c r="C68" i="9" s="1"/>
  <c r="C69" i="9" s="1"/>
  <c r="C70" i="9" s="1"/>
  <c r="C71" i="9" s="1"/>
  <c r="C72" i="9" s="1"/>
  <c r="C73" i="9" s="1"/>
  <c r="C74" i="9" s="1"/>
  <c r="C75" i="9" s="1"/>
  <c r="C76" i="9" s="1"/>
  <c r="C77" i="9" s="1"/>
  <c r="C78" i="9" s="1"/>
  <c r="C42" i="27"/>
  <c r="C33" i="26"/>
  <c r="C44" i="16"/>
  <c r="C32" i="20"/>
  <c r="N45" i="20"/>
  <c r="C78" i="23" l="1"/>
  <c r="C79" i="9"/>
  <c r="C43" i="27"/>
  <c r="C34" i="26"/>
  <c r="C45" i="16"/>
  <c r="C33" i="20"/>
  <c r="C79" i="23" l="1"/>
  <c r="C80" i="9"/>
  <c r="C44" i="27"/>
  <c r="C46" i="16"/>
  <c r="C35" i="26"/>
  <c r="C34" i="20"/>
  <c r="C35" i="20" s="1"/>
  <c r="C36" i="20" s="1"/>
  <c r="C37" i="20" s="1"/>
  <c r="C38" i="20" s="1"/>
  <c r="C39" i="20" s="1"/>
  <c r="C40" i="20" s="1"/>
  <c r="C41" i="20" s="1"/>
  <c r="C42" i="20" s="1"/>
  <c r="C80" i="23" l="1"/>
  <c r="C81" i="9"/>
  <c r="C45" i="27"/>
  <c r="C36" i="26"/>
  <c r="C47" i="16"/>
  <c r="C48" i="16" s="1"/>
  <c r="C49" i="16" s="1"/>
  <c r="C50" i="16" s="1"/>
  <c r="C51" i="16" s="1"/>
  <c r="C43" i="20"/>
  <c r="C44" i="20" s="1"/>
  <c r="C45" i="20" s="1"/>
  <c r="C46" i="20" s="1"/>
  <c r="C47" i="20" s="1"/>
  <c r="C48" i="20" s="1"/>
  <c r="C49" i="20" s="1"/>
  <c r="C50" i="20" s="1"/>
  <c r="C51" i="20" s="1"/>
  <c r="C52" i="20" s="1"/>
  <c r="C53" i="20" s="1"/>
  <c r="C54" i="20" s="1"/>
  <c r="C81" i="23" l="1"/>
  <c r="C82" i="9"/>
  <c r="C46" i="27"/>
  <c r="C37" i="26"/>
  <c r="C38" i="26" s="1"/>
  <c r="C39" i="26" s="1"/>
  <c r="C40" i="26" s="1"/>
  <c r="C52" i="16"/>
  <c r="C53" i="16" s="1"/>
  <c r="C54" i="16" s="1"/>
  <c r="C55" i="16" s="1"/>
  <c r="C56" i="16" s="1"/>
  <c r="C57" i="16" s="1"/>
  <c r="C58" i="16" s="1"/>
  <c r="C59" i="16" s="1"/>
  <c r="C60" i="16" s="1"/>
  <c r="C61" i="16" s="1"/>
  <c r="C62" i="16" s="1"/>
  <c r="C63" i="16" s="1"/>
  <c r="C55" i="20"/>
  <c r="Q28" i="16" l="1"/>
  <c r="C82" i="23"/>
  <c r="C83" i="9"/>
  <c r="C47" i="27"/>
  <c r="C64" i="16"/>
  <c r="C65" i="16" s="1"/>
  <c r="C66" i="16" s="1"/>
  <c r="C67" i="16" s="1"/>
  <c r="C68" i="16" s="1"/>
  <c r="C69" i="16" s="1"/>
  <c r="C70" i="16" s="1"/>
  <c r="C71" i="16" s="1"/>
  <c r="C41" i="26"/>
  <c r="C56" i="20"/>
  <c r="F23" i="16" l="1"/>
  <c r="N23" i="16" s="1"/>
  <c r="P28" i="16"/>
  <c r="P30" i="16" s="1"/>
  <c r="O28" i="16"/>
  <c r="O30" i="16" s="1"/>
  <c r="R28" i="16"/>
  <c r="C83" i="23"/>
  <c r="O30" i="9"/>
  <c r="I67" i="9"/>
  <c r="I82" i="9"/>
  <c r="I36" i="9"/>
  <c r="I33" i="9"/>
  <c r="I34" i="9"/>
  <c r="I52" i="9"/>
  <c r="I49" i="9"/>
  <c r="I50" i="9"/>
  <c r="I83" i="9"/>
  <c r="I81" i="9"/>
  <c r="I68" i="9"/>
  <c r="I65" i="9"/>
  <c r="I66" i="9"/>
  <c r="I80" i="9"/>
  <c r="I72" i="9"/>
  <c r="I71" i="9"/>
  <c r="I58" i="9"/>
  <c r="I57" i="9"/>
  <c r="I60" i="9"/>
  <c r="I70" i="9"/>
  <c r="I69" i="9"/>
  <c r="I56" i="9"/>
  <c r="I55" i="9"/>
  <c r="I42" i="9"/>
  <c r="I41" i="9"/>
  <c r="I44" i="9"/>
  <c r="I75" i="9"/>
  <c r="I54" i="9"/>
  <c r="I53" i="9"/>
  <c r="I40" i="9"/>
  <c r="I39" i="9"/>
  <c r="I26" i="9"/>
  <c r="I25" i="9"/>
  <c r="I28" i="9"/>
  <c r="I38" i="9"/>
  <c r="I37" i="9"/>
  <c r="I24" i="9"/>
  <c r="I74" i="9"/>
  <c r="I73" i="9"/>
  <c r="I76" i="9"/>
  <c r="I64" i="9"/>
  <c r="I46" i="9"/>
  <c r="I32" i="9"/>
  <c r="I27" i="9"/>
  <c r="I51" i="9"/>
  <c r="I63" i="9"/>
  <c r="I45" i="9"/>
  <c r="I78" i="9"/>
  <c r="I79" i="9"/>
  <c r="I61" i="9"/>
  <c r="I31" i="9"/>
  <c r="I77" i="9"/>
  <c r="I35" i="9"/>
  <c r="P30" i="9"/>
  <c r="I48" i="9"/>
  <c r="I30" i="9"/>
  <c r="I47" i="9"/>
  <c r="I62" i="9"/>
  <c r="I29" i="9"/>
  <c r="I43" i="9"/>
  <c r="I59" i="9"/>
  <c r="E23" i="9"/>
  <c r="C48" i="27"/>
  <c r="C49" i="27" s="1"/>
  <c r="C42" i="26"/>
  <c r="C57" i="20"/>
  <c r="N41" i="16"/>
  <c r="N23" i="31" l="1"/>
  <c r="N36" i="31"/>
  <c r="D24" i="31"/>
  <c r="P25" i="31" s="1"/>
  <c r="I23" i="31"/>
  <c r="C50" i="27"/>
  <c r="D24" i="16"/>
  <c r="I23" i="16"/>
  <c r="C43" i="26"/>
  <c r="C58" i="20"/>
  <c r="Q28" i="26" l="1"/>
  <c r="P28" i="26"/>
  <c r="P30" i="26" s="1"/>
  <c r="S28" i="26"/>
  <c r="E46" i="24" s="1"/>
  <c r="N35" i="31"/>
  <c r="N24" i="31"/>
  <c r="H24" i="31"/>
  <c r="P26" i="31" s="1"/>
  <c r="N40" i="31"/>
  <c r="E24" i="31"/>
  <c r="P32" i="31" s="1"/>
  <c r="F23" i="26"/>
  <c r="C51" i="27"/>
  <c r="R28" i="26"/>
  <c r="E45" i="24" s="1"/>
  <c r="E44" i="24" s="1"/>
  <c r="N41" i="9"/>
  <c r="C59" i="20"/>
  <c r="N42" i="31" l="1"/>
  <c r="F24" i="31"/>
  <c r="P23" i="31" s="1"/>
  <c r="N43" i="31"/>
  <c r="H25" i="31"/>
  <c r="H26" i="31" s="1"/>
  <c r="H27" i="31" s="1"/>
  <c r="H28" i="31" s="1"/>
  <c r="N44" i="31"/>
  <c r="I24" i="31"/>
  <c r="P24" i="31" s="1"/>
  <c r="I39" i="27"/>
  <c r="I38" i="27"/>
  <c r="I50" i="27"/>
  <c r="I34" i="27"/>
  <c r="I28" i="27"/>
  <c r="I49" i="27"/>
  <c r="I51" i="27"/>
  <c r="I46" i="27"/>
  <c r="I29" i="27"/>
  <c r="I44" i="27"/>
  <c r="I42" i="27"/>
  <c r="I32" i="27"/>
  <c r="I24" i="27"/>
  <c r="I35" i="27"/>
  <c r="I40" i="27"/>
  <c r="I47" i="27"/>
  <c r="I41" i="27"/>
  <c r="I33" i="27"/>
  <c r="I26" i="27"/>
  <c r="I37" i="27"/>
  <c r="I36" i="27"/>
  <c r="I31" i="27"/>
  <c r="I27" i="27"/>
  <c r="I43" i="27"/>
  <c r="I25" i="27"/>
  <c r="I30" i="27"/>
  <c r="I45" i="27"/>
  <c r="I48" i="27"/>
  <c r="Q28" i="27"/>
  <c r="E23" i="27"/>
  <c r="N23" i="27" s="1"/>
  <c r="R28" i="27"/>
  <c r="O28" i="27"/>
  <c r="O30" i="27" s="1"/>
  <c r="P28" i="27"/>
  <c r="P30" i="27" s="1"/>
  <c r="S28" i="27"/>
  <c r="N23" i="26"/>
  <c r="I23" i="26"/>
  <c r="D24" i="26"/>
  <c r="N36" i="26"/>
  <c r="C60" i="20"/>
  <c r="C61" i="20" s="1"/>
  <c r="C62" i="20" s="1"/>
  <c r="C63" i="20" s="1"/>
  <c r="C64" i="20" s="1"/>
  <c r="C65" i="20" s="1"/>
  <c r="C66" i="20" s="1"/>
  <c r="I25" i="31" l="1"/>
  <c r="I26" i="31" s="1"/>
  <c r="I27" i="31" s="1"/>
  <c r="N46" i="31"/>
  <c r="I28" i="31"/>
  <c r="D25" i="31"/>
  <c r="E24" i="26"/>
  <c r="N40" i="26"/>
  <c r="H24" i="26"/>
  <c r="I24" i="26" s="1"/>
  <c r="N35" i="26"/>
  <c r="N24" i="26"/>
  <c r="C67" i="20"/>
  <c r="E25" i="31" l="1"/>
  <c r="H25" i="26"/>
  <c r="H26" i="26" s="1"/>
  <c r="H27" i="26" s="1"/>
  <c r="H28" i="26" s="1"/>
  <c r="N43" i="26"/>
  <c r="N44" i="26"/>
  <c r="F24" i="26"/>
  <c r="N42" i="26"/>
  <c r="C68" i="20"/>
  <c r="F25" i="31" l="1"/>
  <c r="N46" i="26"/>
  <c r="D25" i="26"/>
  <c r="H29" i="26"/>
  <c r="H30" i="26" s="1"/>
  <c r="H31" i="26" s="1"/>
  <c r="H32" i="26" s="1"/>
  <c r="P26" i="26"/>
  <c r="I25" i="26"/>
  <c r="I26" i="26" s="1"/>
  <c r="I27" i="26" s="1"/>
  <c r="C69" i="20"/>
  <c r="D26" i="31" l="1"/>
  <c r="H33" i="26"/>
  <c r="H34" i="26" s="1"/>
  <c r="H35" i="26" s="1"/>
  <c r="H36" i="26" s="1"/>
  <c r="P24" i="26"/>
  <c r="I28" i="26"/>
  <c r="I29" i="26" s="1"/>
  <c r="I30" i="26" s="1"/>
  <c r="I31" i="26" s="1"/>
  <c r="E25" i="26"/>
  <c r="C70" i="20"/>
  <c r="E26" i="31" l="1"/>
  <c r="I32" i="26"/>
  <c r="I33" i="26" s="1"/>
  <c r="I34" i="26" s="1"/>
  <c r="I35" i="26" s="1"/>
  <c r="F25" i="26"/>
  <c r="H37" i="26"/>
  <c r="H38" i="26" s="1"/>
  <c r="H39" i="26" s="1"/>
  <c r="H40" i="26" s="1"/>
  <c r="C71" i="20"/>
  <c r="C72" i="20" s="1"/>
  <c r="C73" i="20" s="1"/>
  <c r="C74" i="20" s="1"/>
  <c r="C75" i="20" s="1"/>
  <c r="C76" i="20" s="1"/>
  <c r="C77" i="20" s="1"/>
  <c r="F26" i="31" l="1"/>
  <c r="D26" i="26"/>
  <c r="H41" i="26"/>
  <c r="H42" i="26" s="1"/>
  <c r="H43" i="26" s="1"/>
  <c r="I36" i="26"/>
  <c r="I37" i="26" s="1"/>
  <c r="I38" i="26" s="1"/>
  <c r="I39" i="26" s="1"/>
  <c r="C78" i="20"/>
  <c r="D27" i="31" l="1"/>
  <c r="I40" i="26"/>
  <c r="I41" i="26" s="1"/>
  <c r="I42" i="26" s="1"/>
  <c r="I43" i="26" s="1"/>
  <c r="E26" i="26"/>
  <c r="C79" i="20"/>
  <c r="C80" i="20" s="1"/>
  <c r="C81" i="20" s="1"/>
  <c r="C82" i="20" s="1"/>
  <c r="C83" i="20" s="1"/>
  <c r="I26" i="20" l="1"/>
  <c r="I52" i="20"/>
  <c r="I70" i="20"/>
  <c r="I45" i="20"/>
  <c r="I62" i="20"/>
  <c r="I37" i="20"/>
  <c r="I47" i="20"/>
  <c r="I32" i="20"/>
  <c r="I78" i="20"/>
  <c r="I71" i="20"/>
  <c r="I30" i="20"/>
  <c r="I40" i="20"/>
  <c r="I54" i="20"/>
  <c r="I46" i="20"/>
  <c r="I81" i="20"/>
  <c r="I38" i="20"/>
  <c r="I69" i="20"/>
  <c r="I48" i="20"/>
  <c r="I59" i="20"/>
  <c r="I29" i="20"/>
  <c r="I55" i="20"/>
  <c r="I57" i="20"/>
  <c r="I34" i="20"/>
  <c r="I79" i="20"/>
  <c r="I64" i="20"/>
  <c r="I72" i="20"/>
  <c r="I60" i="20"/>
  <c r="I25" i="20"/>
  <c r="I42" i="20"/>
  <c r="I67" i="20"/>
  <c r="I33" i="20"/>
  <c r="I50" i="20"/>
  <c r="I39" i="20"/>
  <c r="I43" i="20"/>
  <c r="I61" i="20"/>
  <c r="I24" i="20"/>
  <c r="I41" i="20"/>
  <c r="I58" i="20"/>
  <c r="I76" i="20"/>
  <c r="I80" i="20"/>
  <c r="I49" i="20"/>
  <c r="I77" i="20"/>
  <c r="I53" i="20"/>
  <c r="I75" i="20"/>
  <c r="I73" i="20"/>
  <c r="I65" i="20"/>
  <c r="I56" i="20"/>
  <c r="I68" i="20"/>
  <c r="I27" i="20"/>
  <c r="I35" i="20"/>
  <c r="I28" i="20"/>
  <c r="I74" i="20"/>
  <c r="I63" i="20"/>
  <c r="I36" i="20"/>
  <c r="I82" i="20"/>
  <c r="I83" i="20"/>
  <c r="I51" i="20"/>
  <c r="I44" i="20"/>
  <c r="I31" i="20"/>
  <c r="I66" i="20"/>
  <c r="S28" i="20"/>
  <c r="G46" i="24" s="1"/>
  <c r="E27" i="31"/>
  <c r="O28" i="20"/>
  <c r="O30" i="20" s="1"/>
  <c r="G31" i="24" s="1"/>
  <c r="E23" i="20"/>
  <c r="F26" i="26"/>
  <c r="P28" i="20"/>
  <c r="P30" i="20" s="1"/>
  <c r="Q28" i="20"/>
  <c r="R28" i="20"/>
  <c r="G45" i="24" s="1"/>
  <c r="F27" i="31" l="1"/>
  <c r="D27" i="26"/>
  <c r="N41" i="20"/>
  <c r="O25" i="20"/>
  <c r="P25" i="20"/>
  <c r="H23" i="20"/>
  <c r="D24" i="20"/>
  <c r="N36" i="20"/>
  <c r="N23" i="20"/>
  <c r="D28" i="31" l="1"/>
  <c r="E28" i="31" s="1"/>
  <c r="F28" i="31" s="1"/>
  <c r="E27" i="26"/>
  <c r="P25" i="26"/>
  <c r="G24" i="20"/>
  <c r="N43" i="20" s="1"/>
  <c r="N42" i="20"/>
  <c r="E24" i="20"/>
  <c r="D25" i="20" s="1"/>
  <c r="N47" i="20" l="1"/>
  <c r="P29" i="31"/>
  <c r="H24" i="20"/>
  <c r="P32" i="26"/>
  <c r="F27" i="26"/>
  <c r="E25" i="20"/>
  <c r="G25" i="20"/>
  <c r="N41" i="27"/>
  <c r="P25" i="27" l="1"/>
  <c r="D28" i="26"/>
  <c r="P23" i="26"/>
  <c r="O25" i="27"/>
  <c r="H23" i="27"/>
  <c r="D24" i="27"/>
  <c r="D26" i="20"/>
  <c r="G26" i="20" s="1"/>
  <c r="N36" i="27"/>
  <c r="P29" i="26" l="1"/>
  <c r="E28" i="26"/>
  <c r="G24" i="27"/>
  <c r="N43" i="27" s="1"/>
  <c r="N42" i="27"/>
  <c r="E24" i="27"/>
  <c r="E26" i="20"/>
  <c r="N23" i="9"/>
  <c r="N35" i="27"/>
  <c r="N24" i="27"/>
  <c r="F28" i="26" l="1"/>
  <c r="D29" i="26" s="1"/>
  <c r="N42" i="9"/>
  <c r="D24" i="9"/>
  <c r="H24" i="27"/>
  <c r="N47" i="27"/>
  <c r="H23" i="9"/>
  <c r="N24" i="9" s="1"/>
  <c r="D27" i="20"/>
  <c r="G27" i="20" s="1"/>
  <c r="D25" i="27"/>
  <c r="G25" i="27" s="1"/>
  <c r="H25" i="27" s="1"/>
  <c r="N36" i="9"/>
  <c r="G24" i="9" l="1"/>
  <c r="H24" i="9" s="1"/>
  <c r="E29" i="26"/>
  <c r="E24" i="9"/>
  <c r="E27" i="20"/>
  <c r="N35" i="9"/>
  <c r="E25" i="27"/>
  <c r="D26" i="27" s="1"/>
  <c r="N43" i="9" l="1"/>
  <c r="F29" i="26"/>
  <c r="D30" i="26" s="1"/>
  <c r="D25" i="9"/>
  <c r="G25" i="9" s="1"/>
  <c r="H25" i="9" s="1"/>
  <c r="E26" i="27"/>
  <c r="D27" i="27" s="1"/>
  <c r="G26" i="27"/>
  <c r="H26" i="27" s="1"/>
  <c r="D28" i="20"/>
  <c r="G28" i="20" s="1"/>
  <c r="E30" i="26" l="1"/>
  <c r="E25" i="9"/>
  <c r="E28" i="20"/>
  <c r="E27" i="27"/>
  <c r="D28" i="27" s="1"/>
  <c r="G27" i="27"/>
  <c r="H27" i="27" s="1"/>
  <c r="F30" i="26" l="1"/>
  <c r="D31" i="26" s="1"/>
  <c r="D26" i="9"/>
  <c r="G26" i="9" s="1"/>
  <c r="H26" i="9" s="1"/>
  <c r="E28" i="27"/>
  <c r="R36" i="27" s="1"/>
  <c r="G28" i="27"/>
  <c r="H28" i="27" s="1"/>
  <c r="R37" i="27" s="1"/>
  <c r="D29" i="20"/>
  <c r="G29" i="20" s="1"/>
  <c r="D29" i="27" l="1"/>
  <c r="E29" i="27" s="1"/>
  <c r="D30" i="27" s="1"/>
  <c r="E31" i="26"/>
  <c r="E26" i="9"/>
  <c r="E29" i="20"/>
  <c r="O23" i="20" s="1"/>
  <c r="G29" i="27" l="1"/>
  <c r="H29" i="27" s="1"/>
  <c r="D30" i="20"/>
  <c r="G30" i="20" s="1"/>
  <c r="F31" i="26"/>
  <c r="O29" i="20"/>
  <c r="D27" i="9"/>
  <c r="G27" i="9" s="1"/>
  <c r="H27" i="9" s="1"/>
  <c r="E30" i="27"/>
  <c r="D31" i="27" s="1"/>
  <c r="G30" i="27"/>
  <c r="E30" i="20" l="1"/>
  <c r="D31" i="20" s="1"/>
  <c r="G31" i="20" s="1"/>
  <c r="H30" i="27"/>
  <c r="D32" i="26"/>
  <c r="E27" i="9"/>
  <c r="E31" i="27"/>
  <c r="D32" i="27" s="1"/>
  <c r="G31" i="27"/>
  <c r="H31" i="27" l="1"/>
  <c r="E31" i="20"/>
  <c r="D32" i="20" s="1"/>
  <c r="G32" i="20" s="1"/>
  <c r="E32" i="26"/>
  <c r="D28" i="9"/>
  <c r="G28" i="9" s="1"/>
  <c r="H28" i="9" s="1"/>
  <c r="E32" i="27"/>
  <c r="G32" i="27"/>
  <c r="H32" i="27" l="1"/>
  <c r="O24" i="27" s="1"/>
  <c r="F32" i="26"/>
  <c r="D33" i="26" s="1"/>
  <c r="D33" i="27"/>
  <c r="O23" i="27"/>
  <c r="O29" i="27" s="1"/>
  <c r="E28" i="9"/>
  <c r="E32" i="20"/>
  <c r="D33" i="20" s="1"/>
  <c r="E33" i="27"/>
  <c r="D34" i="27" s="1"/>
  <c r="G33" i="27"/>
  <c r="H33" i="27" l="1"/>
  <c r="E33" i="26"/>
  <c r="D29" i="9"/>
  <c r="G29" i="9" s="1"/>
  <c r="H29" i="9" s="1"/>
  <c r="G33" i="20"/>
  <c r="E33" i="20"/>
  <c r="D34" i="20" s="1"/>
  <c r="G34" i="20" s="1"/>
  <c r="E34" i="27"/>
  <c r="D35" i="27" s="1"/>
  <c r="G34" i="27"/>
  <c r="H34" i="27" l="1"/>
  <c r="F33" i="26"/>
  <c r="D34" i="26" s="1"/>
  <c r="E29" i="9"/>
  <c r="O29" i="9" s="1"/>
  <c r="E35" i="27"/>
  <c r="D36" i="27" s="1"/>
  <c r="G35" i="27"/>
  <c r="E34" i="20"/>
  <c r="H35" i="27" l="1"/>
  <c r="E34" i="26"/>
  <c r="D30" i="9"/>
  <c r="G30" i="9" s="1"/>
  <c r="H30" i="9" s="1"/>
  <c r="E36" i="27"/>
  <c r="P23" i="27" s="1"/>
  <c r="G36" i="27"/>
  <c r="D35" i="20"/>
  <c r="G35" i="20" s="1"/>
  <c r="H36" i="27" l="1"/>
  <c r="P24" i="27" s="1"/>
  <c r="P29" i="27"/>
  <c r="F34" i="26"/>
  <c r="D35" i="26" s="1"/>
  <c r="D37" i="27"/>
  <c r="G37" i="27" s="1"/>
  <c r="E30" i="9"/>
  <c r="D31" i="9" s="1"/>
  <c r="G31" i="9" s="1"/>
  <c r="H31" i="9" s="1"/>
  <c r="E35" i="20"/>
  <c r="D36" i="20" s="1"/>
  <c r="G36" i="20" s="1"/>
  <c r="H37" i="27" l="1"/>
  <c r="E37" i="27"/>
  <c r="D38" i="27" s="1"/>
  <c r="G38" i="27" s="1"/>
  <c r="H38" i="27" s="1"/>
  <c r="E35" i="26"/>
  <c r="E31" i="9"/>
  <c r="D32" i="9" s="1"/>
  <c r="G32" i="9" s="1"/>
  <c r="H32" i="9" s="1"/>
  <c r="E36" i="20"/>
  <c r="D37" i="20" s="1"/>
  <c r="G37" i="20" s="1"/>
  <c r="E38" i="27" l="1"/>
  <c r="D39" i="27" s="1"/>
  <c r="G39" i="27" s="1"/>
  <c r="H39" i="27" s="1"/>
  <c r="F35" i="26"/>
  <c r="E32" i="9"/>
  <c r="E37" i="20"/>
  <c r="E39" i="27" l="1"/>
  <c r="D40" i="27" s="1"/>
  <c r="G40" i="27" s="1"/>
  <c r="H40" i="27" s="1"/>
  <c r="D36" i="26"/>
  <c r="D33" i="9"/>
  <c r="G33" i="9" s="1"/>
  <c r="H33" i="9" s="1"/>
  <c r="D38" i="20"/>
  <c r="G38" i="20" s="1"/>
  <c r="E40" i="27" l="1"/>
  <c r="E36" i="26"/>
  <c r="E33" i="9"/>
  <c r="E38" i="20"/>
  <c r="D39" i="20" s="1"/>
  <c r="G39" i="20" s="1"/>
  <c r="D41" i="27" l="1"/>
  <c r="G41" i="27" s="1"/>
  <c r="H41" i="27" s="1"/>
  <c r="F36" i="26"/>
  <c r="D37" i="26" s="1"/>
  <c r="D34" i="9"/>
  <c r="G34" i="9" s="1"/>
  <c r="H34" i="9" s="1"/>
  <c r="E39" i="20"/>
  <c r="E41" i="27" l="1"/>
  <c r="D42" i="27" s="1"/>
  <c r="G42" i="27" s="1"/>
  <c r="H42" i="27" s="1"/>
  <c r="E37" i="26"/>
  <c r="E34" i="9"/>
  <c r="D40" i="20"/>
  <c r="G40" i="20" s="1"/>
  <c r="E42" i="27" l="1"/>
  <c r="D43" i="27" s="1"/>
  <c r="G43" i="27" s="1"/>
  <c r="H43" i="27" s="1"/>
  <c r="F37" i="26"/>
  <c r="D38" i="26" s="1"/>
  <c r="D35" i="9"/>
  <c r="G35" i="9" s="1"/>
  <c r="H35" i="9" s="1"/>
  <c r="E40" i="20"/>
  <c r="E43" i="27" l="1"/>
  <c r="D44" i="27" s="1"/>
  <c r="G44" i="27" s="1"/>
  <c r="H44" i="27" s="1"/>
  <c r="E38" i="26"/>
  <c r="E35" i="9"/>
  <c r="D36" i="9" s="1"/>
  <c r="G36" i="9" s="1"/>
  <c r="H36" i="9" s="1"/>
  <c r="D41" i="20"/>
  <c r="G41" i="20" s="1"/>
  <c r="E44" i="27" l="1"/>
  <c r="F38" i="26"/>
  <c r="D39" i="26" s="1"/>
  <c r="E36" i="9"/>
  <c r="E41" i="20"/>
  <c r="D45" i="27" l="1"/>
  <c r="E45" i="27" s="1"/>
  <c r="D46" i="27" s="1"/>
  <c r="G46" i="27" s="1"/>
  <c r="P23" i="20"/>
  <c r="P29" i="20" s="1"/>
  <c r="E39" i="26"/>
  <c r="D42" i="20"/>
  <c r="G42" i="20" s="1"/>
  <c r="D37" i="9"/>
  <c r="G37" i="9" s="1"/>
  <c r="H37" i="9" s="1"/>
  <c r="E46" i="27" l="1"/>
  <c r="D47" i="27" s="1"/>
  <c r="G47" i="27" s="1"/>
  <c r="G45" i="27"/>
  <c r="H45" i="27" s="1"/>
  <c r="H46" i="27" s="1"/>
  <c r="E42" i="20"/>
  <c r="D43" i="20" s="1"/>
  <c r="G43" i="20" s="1"/>
  <c r="F39" i="26"/>
  <c r="E37" i="9"/>
  <c r="E47" i="27" l="1"/>
  <c r="D48" i="27" s="1"/>
  <c r="G48" i="27" s="1"/>
  <c r="H47" i="27"/>
  <c r="E43" i="20"/>
  <c r="D44" i="20" s="1"/>
  <c r="G44" i="20" s="1"/>
  <c r="D40" i="26"/>
  <c r="D38" i="9"/>
  <c r="G38" i="9" s="1"/>
  <c r="H38" i="9" s="1"/>
  <c r="E48" i="27" l="1"/>
  <c r="H48" i="27"/>
  <c r="E40" i="26"/>
  <c r="E38" i="9"/>
  <c r="E44" i="20"/>
  <c r="D49" i="27" l="1"/>
  <c r="G49" i="27" s="1"/>
  <c r="H49" i="27" s="1"/>
  <c r="E49" i="27"/>
  <c r="D50" i="27" s="1"/>
  <c r="G50" i="27" s="1"/>
  <c r="F40" i="26"/>
  <c r="D41" i="26" s="1"/>
  <c r="D39" i="9"/>
  <c r="G39" i="9" s="1"/>
  <c r="H39" i="9" s="1"/>
  <c r="D45" i="20"/>
  <c r="G45" i="20" s="1"/>
  <c r="H50" i="27" l="1"/>
  <c r="E50" i="27"/>
  <c r="D51" i="27" s="1"/>
  <c r="G51" i="27" s="1"/>
  <c r="E41" i="26"/>
  <c r="E39" i="9"/>
  <c r="D40" i="9" s="1"/>
  <c r="G40" i="9" s="1"/>
  <c r="H40" i="9" s="1"/>
  <c r="E45" i="20"/>
  <c r="D46" i="20" s="1"/>
  <c r="G46" i="20" s="1"/>
  <c r="H51" i="27" l="1"/>
  <c r="E51" i="27"/>
  <c r="F41" i="26"/>
  <c r="D42" i="26" s="1"/>
  <c r="E40" i="9"/>
  <c r="G25" i="24"/>
  <c r="E46" i="20"/>
  <c r="E42" i="26" l="1"/>
  <c r="D41" i="9"/>
  <c r="G41" i="9" s="1"/>
  <c r="H41" i="9" s="1"/>
  <c r="D47" i="20"/>
  <c r="G47" i="20" s="1"/>
  <c r="F42" i="26" l="1"/>
  <c r="D43" i="26" s="1"/>
  <c r="E41" i="9"/>
  <c r="P29" i="9" s="1"/>
  <c r="E47" i="20"/>
  <c r="D48" i="20" s="1"/>
  <c r="G48" i="20" s="1"/>
  <c r="E43" i="26" l="1"/>
  <c r="E25" i="24"/>
  <c r="D42" i="9"/>
  <c r="G42" i="9" s="1"/>
  <c r="H42" i="9" s="1"/>
  <c r="E48" i="20"/>
  <c r="D49" i="20" s="1"/>
  <c r="G49" i="20" s="1"/>
  <c r="F43" i="26" l="1"/>
  <c r="E42" i="9"/>
  <c r="E49" i="20"/>
  <c r="D43" i="9" l="1"/>
  <c r="G43" i="9" s="1"/>
  <c r="H43" i="9" s="1"/>
  <c r="D50" i="20"/>
  <c r="G50" i="20" s="1"/>
  <c r="E43" i="9" l="1"/>
  <c r="E50" i="20"/>
  <c r="D51" i="20" s="1"/>
  <c r="G51" i="20" s="1"/>
  <c r="D44" i="9" l="1"/>
  <c r="G44" i="9" s="1"/>
  <c r="H44" i="9" s="1"/>
  <c r="E51" i="20"/>
  <c r="D52" i="20" s="1"/>
  <c r="G52" i="20" s="1"/>
  <c r="E44" i="9" l="1"/>
  <c r="E52" i="20"/>
  <c r="D45" i="9" l="1"/>
  <c r="G45" i="9" s="1"/>
  <c r="H45" i="9" s="1"/>
  <c r="D53" i="20"/>
  <c r="G53" i="20" s="1"/>
  <c r="E45" i="9" l="1"/>
  <c r="D46" i="9" s="1"/>
  <c r="G46" i="9" s="1"/>
  <c r="H46" i="9" s="1"/>
  <c r="E53" i="20"/>
  <c r="E46" i="9" l="1"/>
  <c r="D54" i="20"/>
  <c r="G54" i="20" s="1"/>
  <c r="E54" i="20" l="1"/>
  <c r="D47" i="9"/>
  <c r="G47" i="9" s="1"/>
  <c r="H47" i="9" s="1"/>
  <c r="D55" i="20" l="1"/>
  <c r="G55" i="20" s="1"/>
  <c r="E47" i="9"/>
  <c r="D48" i="9" s="1"/>
  <c r="G48" i="9" s="1"/>
  <c r="H48" i="9" s="1"/>
  <c r="E55" i="20" l="1"/>
  <c r="D56" i="20" s="1"/>
  <c r="G56" i="20" s="1"/>
  <c r="E48" i="9"/>
  <c r="E56" i="20" l="1"/>
  <c r="D57" i="20" s="1"/>
  <c r="D49" i="9"/>
  <c r="G49" i="9" s="1"/>
  <c r="H49" i="9" s="1"/>
  <c r="G57" i="20" l="1"/>
  <c r="E57" i="20"/>
  <c r="D58" i="20" s="1"/>
  <c r="G58" i="20" s="1"/>
  <c r="E49" i="9"/>
  <c r="D50" i="9" s="1"/>
  <c r="G50" i="9" s="1"/>
  <c r="H50" i="9" s="1"/>
  <c r="E58" i="20" l="1"/>
  <c r="E50" i="9"/>
  <c r="D59" i="20" l="1"/>
  <c r="G59" i="20" s="1"/>
  <c r="D51" i="9"/>
  <c r="G51" i="9" s="1"/>
  <c r="H51" i="9" s="1"/>
  <c r="E59" i="20" l="1"/>
  <c r="D60" i="20" s="1"/>
  <c r="G60" i="20" s="1"/>
  <c r="E51" i="9"/>
  <c r="D52" i="9" s="1"/>
  <c r="G52" i="9" s="1"/>
  <c r="H52" i="9" s="1"/>
  <c r="E60" i="20" l="1"/>
  <c r="D61" i="20" s="1"/>
  <c r="G61" i="20" s="1"/>
  <c r="E52" i="9"/>
  <c r="E61" i="20" l="1"/>
  <c r="D62" i="20" s="1"/>
  <c r="G62" i="20" s="1"/>
  <c r="D53" i="9"/>
  <c r="G53" i="9" s="1"/>
  <c r="H53" i="9" s="1"/>
  <c r="E62" i="20" l="1"/>
  <c r="D63" i="20" s="1"/>
  <c r="G63" i="20" s="1"/>
  <c r="E53" i="9"/>
  <c r="D54" i="9" s="1"/>
  <c r="G54" i="9" s="1"/>
  <c r="H54" i="9" s="1"/>
  <c r="E63" i="20" l="1"/>
  <c r="D64" i="20" s="1"/>
  <c r="G64" i="20" s="1"/>
  <c r="E54" i="9"/>
  <c r="D55" i="9" s="1"/>
  <c r="G55" i="9" s="1"/>
  <c r="H55" i="9" s="1"/>
  <c r="E64" i="20" l="1"/>
  <c r="D65" i="20" s="1"/>
  <c r="G65" i="20" s="1"/>
  <c r="E55" i="9"/>
  <c r="D56" i="9" s="1"/>
  <c r="E65" i="20" l="1"/>
  <c r="D66" i="20" s="1"/>
  <c r="G66" i="20" s="1"/>
  <c r="G56" i="9"/>
  <c r="H56" i="9" s="1"/>
  <c r="E56" i="9"/>
  <c r="D57" i="9" s="1"/>
  <c r="G57" i="9" s="1"/>
  <c r="E66" i="20" l="1"/>
  <c r="D67" i="20" s="1"/>
  <c r="G67" i="20" s="1"/>
  <c r="H57" i="9"/>
  <c r="E57" i="9"/>
  <c r="D58" i="9" s="1"/>
  <c r="G58" i="9" s="1"/>
  <c r="E67" i="20" l="1"/>
  <c r="D68" i="20" s="1"/>
  <c r="H58" i="9"/>
  <c r="E58" i="9"/>
  <c r="D59" i="9" s="1"/>
  <c r="G59" i="9" s="1"/>
  <c r="G68" i="20" l="1"/>
  <c r="E68" i="20"/>
  <c r="D69" i="20" s="1"/>
  <c r="G69" i="20" s="1"/>
  <c r="H59" i="9"/>
  <c r="E59" i="9"/>
  <c r="D60" i="9" s="1"/>
  <c r="G60" i="9" s="1"/>
  <c r="E69" i="20" l="1"/>
  <c r="D70" i="20" s="1"/>
  <c r="G70" i="20" s="1"/>
  <c r="H60" i="9"/>
  <c r="E60" i="9"/>
  <c r="E70" i="20" l="1"/>
  <c r="D71" i="20" s="1"/>
  <c r="G71" i="20" s="1"/>
  <c r="D61" i="9"/>
  <c r="G61" i="9" s="1"/>
  <c r="H61" i="9" s="1"/>
  <c r="E71" i="20" l="1"/>
  <c r="D72" i="20" s="1"/>
  <c r="G72" i="20" s="1"/>
  <c r="E61" i="9"/>
  <c r="D62" i="9" s="1"/>
  <c r="G62" i="9" s="1"/>
  <c r="H62" i="9" s="1"/>
  <c r="E72" i="20" l="1"/>
  <c r="D73" i="20" s="1"/>
  <c r="G73" i="20" s="1"/>
  <c r="E62" i="9"/>
  <c r="D63" i="9" s="1"/>
  <c r="G63" i="9" s="1"/>
  <c r="H63" i="9" s="1"/>
  <c r="E73" i="20" l="1"/>
  <c r="D74" i="20" s="1"/>
  <c r="G74" i="20" s="1"/>
  <c r="E63" i="9"/>
  <c r="E74" i="20" l="1"/>
  <c r="D75" i="20" s="1"/>
  <c r="G75" i="20" s="1"/>
  <c r="D64" i="9"/>
  <c r="G64" i="9" s="1"/>
  <c r="H64" i="9" s="1"/>
  <c r="E75" i="20" l="1"/>
  <c r="D76" i="20" s="1"/>
  <c r="G76" i="20" s="1"/>
  <c r="E64" i="9"/>
  <c r="D65" i="9" s="1"/>
  <c r="G65" i="9" s="1"/>
  <c r="H65" i="9" s="1"/>
  <c r="E76" i="20" l="1"/>
  <c r="D77" i="20" s="1"/>
  <c r="G77" i="20" s="1"/>
  <c r="E65" i="9"/>
  <c r="D66" i="9" s="1"/>
  <c r="G66" i="9" s="1"/>
  <c r="H66" i="9" s="1"/>
  <c r="E77" i="20" l="1"/>
  <c r="E66" i="9"/>
  <c r="D67" i="9" s="1"/>
  <c r="G67" i="9" s="1"/>
  <c r="H67" i="9" s="1"/>
  <c r="D78" i="20" l="1"/>
  <c r="G78" i="20" s="1"/>
  <c r="E67" i="9"/>
  <c r="D68" i="9" s="1"/>
  <c r="G68" i="9" s="1"/>
  <c r="H68" i="9" s="1"/>
  <c r="H25" i="20"/>
  <c r="H26" i="20" s="1"/>
  <c r="H27" i="20" s="1"/>
  <c r="H28" i="20" s="1"/>
  <c r="H29" i="20" s="1"/>
  <c r="E78" i="20" l="1"/>
  <c r="D79" i="20" s="1"/>
  <c r="G79" i="20" s="1"/>
  <c r="H30" i="20"/>
  <c r="H31" i="20" s="1"/>
  <c r="H32" i="20" s="1"/>
  <c r="H33" i="20" s="1"/>
  <c r="H34" i="20" s="1"/>
  <c r="H35" i="20" s="1"/>
  <c r="H36" i="20" s="1"/>
  <c r="H37" i="20" s="1"/>
  <c r="H38" i="20" s="1"/>
  <c r="H39" i="20" s="1"/>
  <c r="H40" i="20" s="1"/>
  <c r="H41" i="20" s="1"/>
  <c r="O24" i="20"/>
  <c r="E68" i="9"/>
  <c r="D69" i="9" s="1"/>
  <c r="G69" i="9" s="1"/>
  <c r="H69" i="9" s="1"/>
  <c r="N35" i="20"/>
  <c r="N24" i="20"/>
  <c r="E79" i="20" l="1"/>
  <c r="D80" i="20" s="1"/>
  <c r="G80" i="20" s="1"/>
  <c r="H42" i="20"/>
  <c r="H43" i="20" s="1"/>
  <c r="H44" i="20" s="1"/>
  <c r="H45" i="20" s="1"/>
  <c r="H46" i="20" s="1"/>
  <c r="H47" i="20" s="1"/>
  <c r="H48" i="20" s="1"/>
  <c r="H49" i="20" s="1"/>
  <c r="H50" i="20" s="1"/>
  <c r="H51" i="20" s="1"/>
  <c r="H52" i="20" s="1"/>
  <c r="H53" i="20" s="1"/>
  <c r="P24" i="20"/>
  <c r="E69" i="9"/>
  <c r="N47" i="9"/>
  <c r="G23" i="24"/>
  <c r="E23" i="24" l="1"/>
  <c r="E80" i="20"/>
  <c r="D81" i="20" s="1"/>
  <c r="G81" i="20" s="1"/>
  <c r="H54" i="20"/>
  <c r="H55" i="20" s="1"/>
  <c r="H56" i="20" s="1"/>
  <c r="H57" i="20" s="1"/>
  <c r="H58" i="20" s="1"/>
  <c r="H59" i="20" s="1"/>
  <c r="H60" i="20" s="1"/>
  <c r="H61" i="20" s="1"/>
  <c r="H62" i="20" s="1"/>
  <c r="H63" i="20" s="1"/>
  <c r="H64" i="20" s="1"/>
  <c r="H65" i="20" s="1"/>
  <c r="D70" i="9"/>
  <c r="G70" i="9" s="1"/>
  <c r="H70" i="9" s="1"/>
  <c r="E81" i="20" l="1"/>
  <c r="E15" i="24"/>
  <c r="H66" i="20"/>
  <c r="H67" i="20" s="1"/>
  <c r="H68" i="20" s="1"/>
  <c r="H69" i="20" s="1"/>
  <c r="H70" i="20" s="1"/>
  <c r="H71" i="20" s="1"/>
  <c r="H72" i="20" s="1"/>
  <c r="H73" i="20" s="1"/>
  <c r="H74" i="20" s="1"/>
  <c r="H75" i="20" s="1"/>
  <c r="H76" i="20" s="1"/>
  <c r="H77" i="20" s="1"/>
  <c r="G34" i="24"/>
  <c r="D82" i="20"/>
  <c r="G82" i="20" s="1"/>
  <c r="E70" i="9"/>
  <c r="D71" i="9" s="1"/>
  <c r="G71" i="9" s="1"/>
  <c r="H71" i="9" s="1"/>
  <c r="E11" i="24"/>
  <c r="H78" i="20" l="1"/>
  <c r="H79" i="20" s="1"/>
  <c r="H80" i="20" s="1"/>
  <c r="H81" i="20" s="1"/>
  <c r="H82" i="20" s="1"/>
  <c r="E82" i="20"/>
  <c r="D83" i="20" s="1"/>
  <c r="G83" i="20" s="1"/>
  <c r="E71" i="9"/>
  <c r="D72" i="9" s="1"/>
  <c r="G72" i="9" s="1"/>
  <c r="H72" i="9" s="1"/>
  <c r="H83" i="20" l="1"/>
  <c r="E83" i="20"/>
  <c r="E72" i="9"/>
  <c r="D73" i="9" s="1"/>
  <c r="G73" i="9" s="1"/>
  <c r="H73" i="9" s="1"/>
  <c r="E73" i="9" l="1"/>
  <c r="D74" i="9" s="1"/>
  <c r="G74" i="9" s="1"/>
  <c r="H74" i="9" s="1"/>
  <c r="E74" i="9" l="1"/>
  <c r="D75" i="9" l="1"/>
  <c r="G75" i="9" s="1"/>
  <c r="H75" i="9" s="1"/>
  <c r="E75" i="9" l="1"/>
  <c r="D76" i="9" s="1"/>
  <c r="G76" i="9" l="1"/>
  <c r="H76" i="9" s="1"/>
  <c r="E76" i="9"/>
  <c r="D77" i="9" s="1"/>
  <c r="G77" i="9" s="1"/>
  <c r="H77" i="9" l="1"/>
  <c r="E77" i="9"/>
  <c r="D78" i="9" s="1"/>
  <c r="G78" i="9" s="1"/>
  <c r="H78" i="9" l="1"/>
  <c r="E78" i="9"/>
  <c r="D79" i="9" s="1"/>
  <c r="G79" i="9" s="1"/>
  <c r="H79" i="9" l="1"/>
  <c r="E79" i="9"/>
  <c r="D80" i="9" s="1"/>
  <c r="G80" i="9" s="1"/>
  <c r="H80" i="9" l="1"/>
  <c r="E80" i="9"/>
  <c r="D81" i="9" s="1"/>
  <c r="G81" i="9" s="1"/>
  <c r="G44" i="24" l="1"/>
  <c r="H81" i="9"/>
  <c r="E81" i="9"/>
  <c r="G43" i="24" l="1"/>
  <c r="D82" i="9"/>
  <c r="G82" i="9" s="1"/>
  <c r="H82" i="9" s="1"/>
  <c r="G50" i="24" l="1"/>
  <c r="E82" i="9"/>
  <c r="D83" i="9" s="1"/>
  <c r="G83" i="9" s="1"/>
  <c r="H83" i="9" s="1"/>
  <c r="E31" i="24" l="1"/>
  <c r="E34" i="24"/>
  <c r="E83" i="9"/>
  <c r="G15" i="24" l="1"/>
  <c r="N36" i="24" s="1"/>
  <c r="I33" i="25" l="1"/>
  <c r="G11" i="24"/>
  <c r="N32" i="24" s="1"/>
  <c r="I24" i="25" l="1"/>
  <c r="G33" i="25" l="1"/>
  <c r="G51" i="24"/>
  <c r="G53" i="24" s="1"/>
  <c r="G24" i="25" l="1"/>
  <c r="E24" i="16"/>
  <c r="N40" i="16"/>
  <c r="N36" i="16"/>
  <c r="F24" i="16" l="1"/>
  <c r="H24" i="16"/>
  <c r="N24" i="16"/>
  <c r="N35" i="16"/>
  <c r="N42" i="16"/>
  <c r="D25" i="16"/>
  <c r="H25" i="16" l="1"/>
  <c r="H26" i="16" s="1"/>
  <c r="H27" i="16" s="1"/>
  <c r="H28" i="16" s="1"/>
  <c r="H29" i="16" s="1"/>
  <c r="I24" i="16"/>
  <c r="O26" i="16"/>
  <c r="N44" i="16"/>
  <c r="H30" i="16" l="1"/>
  <c r="H31" i="16" s="1"/>
  <c r="H32" i="16" s="1"/>
  <c r="H33" i="16" s="1"/>
  <c r="H34" i="16" s="1"/>
  <c r="H35" i="16" s="1"/>
  <c r="H36" i="16" s="1"/>
  <c r="H37" i="16" s="1"/>
  <c r="H38" i="16" s="1"/>
  <c r="H39" i="16" s="1"/>
  <c r="H40" i="16" s="1"/>
  <c r="H41" i="16" s="1"/>
  <c r="H42" i="16" s="1"/>
  <c r="H43" i="16" s="1"/>
  <c r="H44" i="16" s="1"/>
  <c r="H45" i="16" s="1"/>
  <c r="H46" i="16" s="1"/>
  <c r="H47" i="16" s="1"/>
  <c r="H48" i="16" s="1"/>
  <c r="H49" i="16" s="1"/>
  <c r="H50" i="16" s="1"/>
  <c r="H51" i="16" s="1"/>
  <c r="H52" i="16" s="1"/>
  <c r="H53" i="16" s="1"/>
  <c r="H54" i="16" s="1"/>
  <c r="H55" i="16" s="1"/>
  <c r="H56" i="16" s="1"/>
  <c r="H57" i="16" s="1"/>
  <c r="H58" i="16" s="1"/>
  <c r="H59" i="16" s="1"/>
  <c r="H60" i="16" s="1"/>
  <c r="H61" i="16" s="1"/>
  <c r="H62" i="16" s="1"/>
  <c r="H63" i="16" s="1"/>
  <c r="H64" i="16" s="1"/>
  <c r="H65" i="16" s="1"/>
  <c r="H66" i="16" s="1"/>
  <c r="H67" i="16" s="1"/>
  <c r="H68" i="16" s="1"/>
  <c r="H69" i="16" s="1"/>
  <c r="H70" i="16" s="1"/>
  <c r="H71" i="16" s="1"/>
  <c r="P26" i="16"/>
  <c r="N43" i="16"/>
  <c r="I25" i="16"/>
  <c r="I26" i="16" s="1"/>
  <c r="O24" i="16" s="1"/>
  <c r="N46" i="16"/>
  <c r="I27" i="16"/>
  <c r="I28" i="16" s="1"/>
  <c r="I29" i="16" s="1"/>
  <c r="I30" i="16" s="1"/>
  <c r="I31" i="16" s="1"/>
  <c r="I32" i="16" s="1"/>
  <c r="I33" i="16" s="1"/>
  <c r="I34" i="16" s="1"/>
  <c r="I35" i="16" s="1"/>
  <c r="I36" i="16" s="1"/>
  <c r="I37" i="16" s="1"/>
  <c r="I38" i="16" s="1"/>
  <c r="P24" i="16" s="1"/>
  <c r="E25" i="16"/>
  <c r="I39" i="16" l="1"/>
  <c r="I40" i="16" s="1"/>
  <c r="I41" i="16" s="1"/>
  <c r="I42" i="16" s="1"/>
  <c r="I43" i="16" s="1"/>
  <c r="I44" i="16" s="1"/>
  <c r="I45" i="16" s="1"/>
  <c r="I46" i="16" s="1"/>
  <c r="I47" i="16" s="1"/>
  <c r="I48" i="16" s="1"/>
  <c r="I49" i="16" s="1"/>
  <c r="I50" i="16" s="1"/>
  <c r="I51" i="16" s="1"/>
  <c r="I52" i="16" s="1"/>
  <c r="I53" i="16" s="1"/>
  <c r="I54" i="16" s="1"/>
  <c r="I55" i="16" s="1"/>
  <c r="I56" i="16" s="1"/>
  <c r="I57" i="16" s="1"/>
  <c r="I58" i="16" s="1"/>
  <c r="I59" i="16" s="1"/>
  <c r="I60" i="16" s="1"/>
  <c r="I61" i="16" s="1"/>
  <c r="I62" i="16" s="1"/>
  <c r="F25" i="16"/>
  <c r="D26" i="16" s="1"/>
  <c r="I63" i="16" l="1"/>
  <c r="I64" i="16" s="1"/>
  <c r="I65" i="16" s="1"/>
  <c r="I66" i="16" s="1"/>
  <c r="I67" i="16" s="1"/>
  <c r="I68" i="16" s="1"/>
  <c r="I69" i="16" s="1"/>
  <c r="I70" i="16" s="1"/>
  <c r="I71" i="16" s="1"/>
  <c r="E26" i="16" l="1"/>
  <c r="O32" i="16" s="1"/>
  <c r="O25" i="16"/>
  <c r="F26" i="16" l="1"/>
  <c r="D27" i="16" s="1"/>
  <c r="O23" i="16" l="1"/>
  <c r="O29" i="16" s="1"/>
  <c r="E27" i="16" l="1"/>
  <c r="F27" i="16" l="1"/>
  <c r="D28" i="16" s="1"/>
  <c r="E28" i="16" l="1"/>
  <c r="F28" i="16" l="1"/>
  <c r="D29" i="16" s="1"/>
  <c r="E29" i="16" l="1"/>
  <c r="F29" i="16" l="1"/>
  <c r="D30" i="16" s="1"/>
  <c r="E30" i="16" l="1"/>
  <c r="F30" i="16" l="1"/>
  <c r="D31" i="16" s="1"/>
  <c r="E31" i="16" l="1"/>
  <c r="F31" i="16" l="1"/>
  <c r="D32" i="16" s="1"/>
  <c r="E32" i="16" l="1"/>
  <c r="F32" i="16" s="1"/>
  <c r="D33" i="16" s="1"/>
  <c r="E33" i="16" l="1"/>
  <c r="F33" i="16" s="1"/>
  <c r="D34" i="16" s="1"/>
  <c r="E34" i="16" l="1"/>
  <c r="F34" i="16" s="1"/>
  <c r="D35" i="16" s="1"/>
  <c r="E35" i="16" l="1"/>
  <c r="F35" i="16" s="1"/>
  <c r="D36" i="16" s="1"/>
  <c r="E36" i="16" l="1"/>
  <c r="F36" i="16" s="1"/>
  <c r="D37" i="16" s="1"/>
  <c r="E37" i="16" l="1"/>
  <c r="F37" i="16" s="1"/>
  <c r="D38" i="16" s="1"/>
  <c r="E38" i="16" l="1"/>
  <c r="P25" i="16"/>
  <c r="P32" i="16" l="1"/>
  <c r="F38" i="16"/>
  <c r="D39" i="16" s="1"/>
  <c r="P23" i="16" l="1"/>
  <c r="P29" i="16" l="1"/>
  <c r="E39" i="16"/>
  <c r="F39" i="16" l="1"/>
  <c r="D40" i="16" s="1"/>
  <c r="E40" i="16" l="1"/>
  <c r="F40" i="16" l="1"/>
  <c r="D41" i="16" s="1"/>
  <c r="E41" i="16" l="1"/>
  <c r="F41" i="16" l="1"/>
  <c r="D42" i="16" s="1"/>
  <c r="E42" i="16" l="1"/>
  <c r="F42" i="16" l="1"/>
  <c r="D43" i="16" s="1"/>
  <c r="E43" i="16" l="1"/>
  <c r="F43" i="16" l="1"/>
  <c r="D44" i="16" s="1"/>
  <c r="E44" i="16" l="1"/>
  <c r="F44" i="16" s="1"/>
  <c r="D45" i="16" s="1"/>
  <c r="E45" i="16" l="1"/>
  <c r="F45" i="16" s="1"/>
  <c r="D46" i="16" s="1"/>
  <c r="E46" i="16" l="1"/>
  <c r="F46" i="16" s="1"/>
  <c r="D47" i="16" s="1"/>
  <c r="E47" i="16" l="1"/>
  <c r="F47" i="16" s="1"/>
  <c r="D48" i="16" s="1"/>
  <c r="E48" i="16" l="1"/>
  <c r="F48" i="16" s="1"/>
  <c r="D49" i="16" s="1"/>
  <c r="E49" i="16" l="1"/>
  <c r="F49" i="16" s="1"/>
  <c r="D50" i="16" s="1"/>
  <c r="E50" i="16" l="1"/>
  <c r="F50" i="16" l="1"/>
  <c r="D51" i="16" s="1"/>
  <c r="E51" i="16" l="1"/>
  <c r="F51" i="16" l="1"/>
  <c r="D52" i="16" s="1"/>
  <c r="E52" i="16" l="1"/>
  <c r="F52" i="16" l="1"/>
  <c r="D53" i="16" s="1"/>
  <c r="E53" i="16" l="1"/>
  <c r="F53" i="16" l="1"/>
  <c r="D54" i="16" s="1"/>
  <c r="E54" i="16" l="1"/>
  <c r="F54" i="16" l="1"/>
  <c r="D55" i="16" s="1"/>
  <c r="E55" i="16" l="1"/>
  <c r="F55" i="16" l="1"/>
  <c r="D56" i="16" s="1"/>
  <c r="E56" i="16" l="1"/>
  <c r="F56" i="16" s="1"/>
  <c r="D57" i="16" s="1"/>
  <c r="E57" i="16" l="1"/>
  <c r="F57" i="16" s="1"/>
  <c r="D58" i="16" s="1"/>
  <c r="E58" i="16" l="1"/>
  <c r="F58" i="16" s="1"/>
  <c r="D59" i="16" s="1"/>
  <c r="E59" i="16" l="1"/>
  <c r="F59" i="16" s="1"/>
  <c r="D60" i="16" s="1"/>
  <c r="E60" i="16" l="1"/>
  <c r="F60" i="16" s="1"/>
  <c r="D61" i="16" s="1"/>
  <c r="E61" i="16" l="1"/>
  <c r="F61" i="16" s="1"/>
  <c r="D62" i="16" s="1"/>
  <c r="E62" i="16" l="1"/>
  <c r="F62" i="16" l="1"/>
  <c r="D63" i="16" s="1"/>
  <c r="E63" i="16" l="1"/>
  <c r="F63" i="16" l="1"/>
  <c r="D64" i="16" s="1"/>
  <c r="E64" i="16" l="1"/>
  <c r="F64" i="16" l="1"/>
  <c r="D65" i="16" s="1"/>
  <c r="E65" i="16" l="1"/>
  <c r="F65" i="16" l="1"/>
  <c r="D66" i="16" s="1"/>
  <c r="E66" i="16" l="1"/>
  <c r="F66" i="16" l="1"/>
  <c r="D67" i="16" s="1"/>
  <c r="E67" i="16" l="1"/>
  <c r="F67" i="16" l="1"/>
  <c r="D68" i="16" s="1"/>
  <c r="E68" i="16" l="1"/>
  <c r="F68" i="16" s="1"/>
  <c r="D69" i="16" s="1"/>
  <c r="E69" i="16" l="1"/>
  <c r="F69" i="16" s="1"/>
  <c r="D70" i="16" s="1"/>
  <c r="E70" i="16" l="1"/>
  <c r="F70" i="16" s="1"/>
  <c r="D71" i="16" s="1"/>
  <c r="E71" i="16" l="1"/>
  <c r="F71" i="16" l="1"/>
  <c r="C25" i="23"/>
  <c r="C26" i="23" s="1"/>
  <c r="C27" i="23" l="1"/>
  <c r="C28" i="23" l="1"/>
  <c r="C29" i="23" l="1"/>
  <c r="C30" i="23" l="1"/>
  <c r="C31" i="23" l="1"/>
  <c r="C32" i="23" l="1"/>
  <c r="C33" i="23" l="1"/>
  <c r="C34" i="23" l="1"/>
  <c r="C35" i="23" l="1"/>
  <c r="C36" i="23" l="1"/>
  <c r="C37" i="23" l="1"/>
  <c r="C38" i="23" l="1"/>
  <c r="C39" i="23" l="1"/>
  <c r="C40" i="23" l="1"/>
  <c r="C41" i="23" l="1"/>
  <c r="C42" i="23" l="1"/>
  <c r="C43" i="23" l="1"/>
  <c r="C44" i="23" l="1"/>
  <c r="C45" i="23" l="1"/>
  <c r="C46" i="23" l="1"/>
  <c r="C47" i="23" l="1"/>
  <c r="C48" i="23" l="1"/>
  <c r="C49" i="23" l="1"/>
  <c r="C50" i="23" l="1"/>
  <c r="C51" i="23" l="1"/>
  <c r="C52" i="23" l="1"/>
  <c r="C53" i="23" l="1"/>
  <c r="C54" i="23" l="1"/>
  <c r="C55" i="23" l="1"/>
  <c r="C56" i="23" l="1"/>
  <c r="C57" i="23" l="1"/>
  <c r="C58" i="23" l="1"/>
  <c r="O30" i="23" l="1"/>
  <c r="G32" i="24" s="1"/>
  <c r="F23" i="23" l="1"/>
  <c r="P30" i="23" l="1"/>
  <c r="E43" i="24"/>
  <c r="E50" i="24" s="1"/>
  <c r="D24" i="23"/>
  <c r="N36" i="23"/>
  <c r="N23" i="23"/>
  <c r="I23" i="23"/>
  <c r="N24" i="23" s="1"/>
  <c r="E32" i="24" l="1"/>
  <c r="H24" i="23"/>
  <c r="E24" i="23"/>
  <c r="N42" i="23" l="1"/>
  <c r="F24" i="23"/>
  <c r="N43" i="23"/>
  <c r="H25" i="23"/>
  <c r="H26" i="23" s="1"/>
  <c r="H27" i="23" s="1"/>
  <c r="H28" i="23" s="1"/>
  <c r="H29" i="23" s="1"/>
  <c r="N44" i="23"/>
  <c r="N46" i="23"/>
  <c r="I24" i="23"/>
  <c r="I25" i="23" l="1"/>
  <c r="I26" i="23" s="1"/>
  <c r="I27" i="23" s="1"/>
  <c r="I28" i="23" s="1"/>
  <c r="I29" i="23"/>
  <c r="H30" i="23"/>
  <c r="H31" i="23" s="1"/>
  <c r="H32" i="23" s="1"/>
  <c r="H33" i="23" s="1"/>
  <c r="H34" i="23" s="1"/>
  <c r="H35" i="23" s="1"/>
  <c r="H36" i="23" s="1"/>
  <c r="H37" i="23" s="1"/>
  <c r="H38" i="23" s="1"/>
  <c r="H39" i="23" s="1"/>
  <c r="H40" i="23" s="1"/>
  <c r="H41" i="23" s="1"/>
  <c r="D25" i="23"/>
  <c r="E25" i="23" s="1"/>
  <c r="F25" i="23" s="1"/>
  <c r="D26" i="23" l="1"/>
  <c r="E26" i="23" s="1"/>
  <c r="F26" i="23" s="1"/>
  <c r="H42" i="23"/>
  <c r="H43" i="23" s="1"/>
  <c r="H44" i="23" s="1"/>
  <c r="H45" i="23" s="1"/>
  <c r="H46" i="23" s="1"/>
  <c r="H47" i="23" s="1"/>
  <c r="H48" i="23" s="1"/>
  <c r="H49" i="23" s="1"/>
  <c r="H50" i="23" s="1"/>
  <c r="H51" i="23" s="1"/>
  <c r="H52" i="23" s="1"/>
  <c r="H53" i="23" s="1"/>
  <c r="H54" i="23" s="1"/>
  <c r="H55" i="23" s="1"/>
  <c r="H56" i="23" s="1"/>
  <c r="H57" i="23" s="1"/>
  <c r="H58" i="23" s="1"/>
  <c r="H59" i="23" s="1"/>
  <c r="H60" i="23" s="1"/>
  <c r="H61" i="23" s="1"/>
  <c r="H62" i="23" s="1"/>
  <c r="H63" i="23" s="1"/>
  <c r="H64" i="23" s="1"/>
  <c r="H65" i="23" s="1"/>
  <c r="H66" i="23" s="1"/>
  <c r="H67" i="23" s="1"/>
  <c r="H68" i="23" s="1"/>
  <c r="H69" i="23" s="1"/>
  <c r="H70" i="23" s="1"/>
  <c r="H71" i="23" s="1"/>
  <c r="H72" i="23" s="1"/>
  <c r="H73" i="23" s="1"/>
  <c r="H74" i="23" s="1"/>
  <c r="H75" i="23" s="1"/>
  <c r="H76" i="23" s="1"/>
  <c r="H77" i="23" s="1"/>
  <c r="H78" i="23" s="1"/>
  <c r="H79" i="23" s="1"/>
  <c r="H80" i="23" s="1"/>
  <c r="H81" i="23" s="1"/>
  <c r="H82" i="23" s="1"/>
  <c r="H83" i="23" s="1"/>
  <c r="G21" i="24"/>
  <c r="I30" i="23"/>
  <c r="I31" i="23" s="1"/>
  <c r="I32" i="23" s="1"/>
  <c r="I33" i="23" s="1"/>
  <c r="I34" i="23" s="1"/>
  <c r="I35" i="23" s="1"/>
  <c r="I36" i="23" s="1"/>
  <c r="I37" i="23" s="1"/>
  <c r="I38" i="23" s="1"/>
  <c r="I39" i="23" s="1"/>
  <c r="I40" i="23" s="1"/>
  <c r="E21" i="24" l="1"/>
  <c r="I41" i="23"/>
  <c r="I42" i="23" s="1"/>
  <c r="I43" i="23" s="1"/>
  <c r="I44" i="23" s="1"/>
  <c r="I45" i="23" s="1"/>
  <c r="I46" i="23" s="1"/>
  <c r="I47" i="23" s="1"/>
  <c r="I48" i="23" s="1"/>
  <c r="I49" i="23" s="1"/>
  <c r="I50" i="23" s="1"/>
  <c r="I51" i="23" s="1"/>
  <c r="I52" i="23" s="1"/>
  <c r="G12" i="24"/>
  <c r="D27" i="23"/>
  <c r="E27" i="23" s="1"/>
  <c r="F27" i="23" s="1"/>
  <c r="N33" i="24" l="1"/>
  <c r="C7" i="32"/>
  <c r="D28" i="23"/>
  <c r="E28" i="23" s="1"/>
  <c r="F28" i="23"/>
  <c r="E12" i="24"/>
  <c r="I53" i="23"/>
  <c r="I54" i="23" s="1"/>
  <c r="I55" i="23" s="1"/>
  <c r="I56" i="23" s="1"/>
  <c r="I57" i="23" s="1"/>
  <c r="I58" i="23" s="1"/>
  <c r="I59" i="23" s="1"/>
  <c r="I60" i="23" s="1"/>
  <c r="I61" i="23" s="1"/>
  <c r="I62" i="23" s="1"/>
  <c r="I63" i="23" s="1"/>
  <c r="I64" i="23" s="1"/>
  <c r="I65" i="23" s="1"/>
  <c r="I66" i="23" s="1"/>
  <c r="I67" i="23" s="1"/>
  <c r="I68" i="23" s="1"/>
  <c r="I69" i="23" s="1"/>
  <c r="I70" i="23" s="1"/>
  <c r="I71" i="23" s="1"/>
  <c r="I72" i="23" s="1"/>
  <c r="I73" i="23" s="1"/>
  <c r="I74" i="23" s="1"/>
  <c r="I75" i="23" s="1"/>
  <c r="I76" i="23" s="1"/>
  <c r="I77" i="23" s="1"/>
  <c r="I78" i="23" s="1"/>
  <c r="I79" i="23" s="1"/>
  <c r="I80" i="23" s="1"/>
  <c r="I81" i="23" s="1"/>
  <c r="I82" i="23" s="1"/>
  <c r="I83" i="23" s="1"/>
  <c r="D29" i="23" l="1"/>
  <c r="E29" i="23" l="1"/>
  <c r="F29" i="23" l="1"/>
  <c r="D30" i="23" l="1"/>
  <c r="E30" i="23" l="1"/>
  <c r="F30" i="23" l="1"/>
  <c r="D31" i="23" l="1"/>
  <c r="E31" i="23" l="1"/>
  <c r="F31" i="23" l="1"/>
  <c r="D32" i="23" l="1"/>
  <c r="E32" i="23" l="1"/>
  <c r="F32" i="23" l="1"/>
  <c r="D33" i="23" l="1"/>
  <c r="E33" i="23" l="1"/>
  <c r="F33" i="23" l="1"/>
  <c r="D34" i="23" l="1"/>
  <c r="E34" i="23" s="1"/>
  <c r="F34" i="23"/>
  <c r="D35" i="23" l="1"/>
  <c r="E35" i="23" s="1"/>
  <c r="F35" i="23" s="1"/>
  <c r="D36" i="23" l="1"/>
  <c r="E36" i="23" s="1"/>
  <c r="F36" i="23"/>
  <c r="D37" i="23" l="1"/>
  <c r="E37" i="23" s="1"/>
  <c r="F37" i="23"/>
  <c r="D38" i="23" l="1"/>
  <c r="E38" i="23" s="1"/>
  <c r="F38" i="23"/>
  <c r="D39" i="23" l="1"/>
  <c r="E39" i="23" s="1"/>
  <c r="F39" i="23" s="1"/>
  <c r="D40" i="23" l="1"/>
  <c r="E40" i="23" l="1"/>
  <c r="G22" i="24"/>
  <c r="Y25" i="25" l="1"/>
  <c r="Y35" i="25"/>
  <c r="Y30" i="25"/>
  <c r="F40" i="23"/>
  <c r="G28" i="24" l="1"/>
  <c r="D41" i="23"/>
  <c r="I25" i="25" l="1"/>
  <c r="I28" i="25" s="1"/>
  <c r="G16" i="24"/>
  <c r="O29" i="23"/>
  <c r="G35" i="24" s="1"/>
  <c r="E41" i="23"/>
  <c r="N37" i="24" l="1"/>
  <c r="N39" i="24" s="1"/>
  <c r="D8" i="32"/>
  <c r="I34" i="25"/>
  <c r="I35" i="25" s="1"/>
  <c r="F41" i="23"/>
  <c r="C9" i="32" l="1"/>
  <c r="H59" i="24"/>
  <c r="D42" i="23"/>
  <c r="I38" i="25"/>
  <c r="I40" i="25" s="1"/>
  <c r="I42" i="25" s="1"/>
  <c r="E42" i="23" l="1"/>
  <c r="F42" i="23" l="1"/>
  <c r="D43" i="23" l="1"/>
  <c r="E43" i="23" l="1"/>
  <c r="F43" i="23" l="1"/>
  <c r="D44" i="23" l="1"/>
  <c r="E44" i="23" l="1"/>
  <c r="F44" i="23" l="1"/>
  <c r="D45" i="23" l="1"/>
  <c r="E45" i="23" l="1"/>
  <c r="F45" i="23" l="1"/>
  <c r="D46" i="23" l="1"/>
  <c r="E46" i="23" s="1"/>
  <c r="F46" i="23"/>
  <c r="D47" i="23" l="1"/>
  <c r="E47" i="23" s="1"/>
  <c r="F47" i="23" s="1"/>
  <c r="D48" i="23" l="1"/>
  <c r="E48" i="23" s="1"/>
  <c r="F48" i="23"/>
  <c r="D49" i="23" l="1"/>
  <c r="E49" i="23" s="1"/>
  <c r="F49" i="23"/>
  <c r="D50" i="23" l="1"/>
  <c r="E50" i="23" s="1"/>
  <c r="F50" i="23" s="1"/>
  <c r="D51" i="23" l="1"/>
  <c r="E51" i="23" s="1"/>
  <c r="F51" i="23"/>
  <c r="D52" i="23" l="1"/>
  <c r="E52" i="23" l="1"/>
  <c r="E22" i="24"/>
  <c r="W35" i="25" l="1"/>
  <c r="W25" i="25"/>
  <c r="W30" i="25"/>
  <c r="F52" i="23"/>
  <c r="E28" i="24" l="1"/>
  <c r="D53" i="23"/>
  <c r="E53" i="23" s="1"/>
  <c r="F53" i="23" s="1"/>
  <c r="G25" i="25" l="1"/>
  <c r="G28" i="25" s="1"/>
  <c r="E16" i="24"/>
  <c r="P29" i="23"/>
  <c r="E35" i="24" s="1"/>
  <c r="D54" i="23"/>
  <c r="E54" i="23" s="1"/>
  <c r="F54" i="23" s="1"/>
  <c r="D55" i="23" l="1"/>
  <c r="E55" i="23" s="1"/>
  <c r="F55" i="23" s="1"/>
  <c r="E51" i="24"/>
  <c r="E53" i="24" s="1"/>
  <c r="G34" i="25"/>
  <c r="G35" i="25" s="1"/>
  <c r="G38" i="25" l="1"/>
  <c r="G40" i="25" s="1"/>
  <c r="G42" i="25" s="1"/>
  <c r="D56" i="23"/>
  <c r="E56" i="23" s="1"/>
  <c r="F56" i="23" s="1"/>
  <c r="D57" i="23" l="1"/>
  <c r="E57" i="23" s="1"/>
  <c r="F57" i="23" s="1"/>
  <c r="D58" i="23" l="1"/>
  <c r="E58" i="23" s="1"/>
  <c r="F58" i="23"/>
  <c r="D59" i="23" l="1"/>
  <c r="E59" i="23" s="1"/>
  <c r="F59" i="23" s="1"/>
  <c r="D60" i="23" l="1"/>
  <c r="E60" i="23" s="1"/>
  <c r="F60" i="23" s="1"/>
  <c r="D61" i="23" l="1"/>
  <c r="E61" i="23" s="1"/>
  <c r="F61" i="23" s="1"/>
  <c r="D62" i="23" l="1"/>
  <c r="E62" i="23" s="1"/>
  <c r="F62" i="23" s="1"/>
  <c r="D63" i="23" l="1"/>
  <c r="E63" i="23" s="1"/>
  <c r="F63" i="23" s="1"/>
  <c r="D64" i="23" l="1"/>
  <c r="E64" i="23" s="1"/>
  <c r="F64" i="23" s="1"/>
  <c r="D65" i="23" l="1"/>
  <c r="E65" i="23" s="1"/>
  <c r="F65" i="23" s="1"/>
  <c r="D66" i="23" l="1"/>
  <c r="E66" i="23" s="1"/>
  <c r="F66" i="23" s="1"/>
  <c r="D67" i="23" l="1"/>
  <c r="E67" i="23" s="1"/>
  <c r="F67" i="23" s="1"/>
  <c r="D68" i="23" l="1"/>
  <c r="E68" i="23" s="1"/>
  <c r="F68" i="23" s="1"/>
  <c r="D69" i="23" l="1"/>
  <c r="E69" i="23" s="1"/>
  <c r="F69" i="23" s="1"/>
  <c r="D70" i="23" l="1"/>
  <c r="E70" i="23" s="1"/>
  <c r="F70" i="23" s="1"/>
  <c r="D71" i="23" l="1"/>
  <c r="E71" i="23" s="1"/>
  <c r="F71" i="23" s="1"/>
  <c r="D72" i="23" l="1"/>
  <c r="E72" i="23" s="1"/>
  <c r="F72" i="23" s="1"/>
  <c r="D73" i="23" l="1"/>
  <c r="E73" i="23" s="1"/>
  <c r="F73" i="23" s="1"/>
  <c r="D74" i="23" l="1"/>
  <c r="E74" i="23" s="1"/>
  <c r="F74" i="23" s="1"/>
  <c r="D75" i="23" l="1"/>
  <c r="E75" i="23" s="1"/>
  <c r="F75" i="23" s="1"/>
  <c r="D76" i="23" l="1"/>
  <c r="E76" i="23" s="1"/>
  <c r="F76" i="23" s="1"/>
  <c r="D77" i="23" l="1"/>
  <c r="E77" i="23" s="1"/>
  <c r="F77" i="23" s="1"/>
  <c r="D78" i="23" l="1"/>
  <c r="E78" i="23" s="1"/>
  <c r="F78" i="23" s="1"/>
  <c r="D79" i="23" l="1"/>
  <c r="E79" i="23" s="1"/>
  <c r="F79" i="23" s="1"/>
  <c r="D80" i="23" l="1"/>
  <c r="E80" i="23" s="1"/>
  <c r="F80" i="23" s="1"/>
  <c r="D81" i="23" l="1"/>
  <c r="E81" i="23" s="1"/>
  <c r="F81" i="23" s="1"/>
  <c r="D82" i="23" l="1"/>
  <c r="E82" i="23" s="1"/>
  <c r="F82" i="23" s="1"/>
  <c r="D83" i="23" l="1"/>
  <c r="E83" i="23" s="1"/>
  <c r="F83"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Lisa Wabby</author>
    <author>lwabby</author>
  </authors>
  <commentList>
    <comment ref="H5" authorId="0" shapeId="0" xr:uid="{7D9210CC-C2FB-47A8-99A5-126E9CE345F1}">
      <text>
        <r>
          <rPr>
            <sz val="9"/>
            <color indexed="81"/>
            <rFont val="Tahoma"/>
            <family val="2"/>
          </rPr>
          <t>Insert any relevant notes for consideration.</t>
        </r>
      </text>
    </comment>
    <comment ref="A8" authorId="1" shapeId="0" xr:uid="{4567B143-91CD-4024-9B4A-B20D3DB26904}">
      <text>
        <r>
          <rPr>
            <sz val="9"/>
            <color indexed="81"/>
            <rFont val="Tahoma"/>
            <family val="2"/>
          </rPr>
          <t>If lease payment increases over the term of the lease either based on an index or rate, disclose the initial payment here and manually insert the index or rate in Payment Column C.
Payment includes amount for nonlease component if elect practical expedient.</t>
        </r>
      </text>
    </comment>
    <comment ref="A9" authorId="0" shapeId="0" xr:uid="{82DA56A1-2FDF-42DB-8E1E-5724E765A392}">
      <text>
        <r>
          <rPr>
            <sz val="9"/>
            <color indexed="81"/>
            <rFont val="Tahoma"/>
            <family val="2"/>
          </rPr>
          <t>Include any rate increases per contract that are based on an index or rate and manually update the payment in Column C for any contractually obligated increases.</t>
        </r>
      </text>
    </comment>
    <comment ref="L11" authorId="0" shapeId="0" xr:uid="{F5D93C48-693A-45C5-84AD-06F33B601E96}">
      <text>
        <r>
          <rPr>
            <sz val="9"/>
            <color indexed="81"/>
            <rFont val="Tahoma"/>
            <family val="2"/>
          </rPr>
          <t>The highlighted row will be the last payment made before your fiscal-year end; i.e. if payments are made on the 1st of the month and your year-end is 6/30, it will be the 6/1 payment. If you prefer to not utilize the highlights, they can be removed entirely.</t>
        </r>
      </text>
    </comment>
    <comment ref="A16" authorId="0" shapeId="0" xr:uid="{EE1E02AF-524B-46C7-AF20-CB86F3316809}">
      <text>
        <r>
          <rPr>
            <sz val="10"/>
            <color indexed="81"/>
            <rFont val="Times New Roman"/>
            <family val="1"/>
          </rPr>
          <t>Includes initial direct costs, lease incentives, or other payments made to Lessor at or before the commencement date.</t>
        </r>
      </text>
    </comment>
    <comment ref="O21" authorId="0" shapeId="0" xr:uid="{57C64355-FF67-4C84-BF9C-0B74FD166C28}">
      <text>
        <r>
          <rPr>
            <sz val="9"/>
            <color indexed="81"/>
            <rFont val="Tahoma"/>
            <family val="2"/>
          </rPr>
          <t>This column should always correspond to the comparative fiscal year-end of your organization. In subsequent years, the information will need to be updated to reflect the current comparative fiscal year-end.</t>
        </r>
      </text>
    </comment>
    <comment ref="P21" authorId="0" shapeId="0" xr:uid="{26E5E903-1260-4D95-886E-16EA78781AED}">
      <text>
        <r>
          <rPr>
            <sz val="9"/>
            <color indexed="81"/>
            <rFont val="Tahoma"/>
            <family val="2"/>
          </rPr>
          <t>This column should always correspond to the current fiscal year-end of your organization. In subsequent years, the information will need to be updated to reflect the current fiscal year-end.</t>
        </r>
      </text>
    </comment>
    <comment ref="AE21" authorId="0" shapeId="0" xr:uid="{030EB072-F38D-440F-B4D8-5743702CD485}">
      <text>
        <r>
          <rPr>
            <b/>
            <sz val="9"/>
            <color indexed="81"/>
            <rFont val="Tahoma"/>
            <family val="2"/>
          </rPr>
          <t>:</t>
        </r>
        <r>
          <rPr>
            <sz val="9"/>
            <color indexed="81"/>
            <rFont val="Tahoma"/>
            <family val="2"/>
          </rPr>
          <t xml:space="preserve">
Formula can be copied down for any additional payments and needs to include all payments during the term of the lease.</t>
        </r>
      </text>
    </comment>
    <comment ref="A22" authorId="0" shapeId="0" xr:uid="{3FB0B5D8-F097-4AED-8ADE-5C20C5B4F244}">
      <text>
        <r>
          <rPr>
            <sz val="9"/>
            <color indexed="81"/>
            <rFont val="Tahoma"/>
            <family val="2"/>
          </rPr>
          <t>Manually modify for the number of payments in the lease contract.</t>
        </r>
      </text>
    </comment>
    <comment ref="B22" authorId="0" shapeId="0" xr:uid="{3C544B98-A131-4DFA-99FD-75504164135C}">
      <text>
        <r>
          <rPr>
            <sz val="9"/>
            <color indexed="81"/>
            <rFont val="Tahoma"/>
            <family val="2"/>
          </rPr>
          <t>Manually modify for the starting payment and subsequent dates of payments in the lease contract.</t>
        </r>
      </text>
    </comment>
    <comment ref="C22" authorId="0" shapeId="0" xr:uid="{3AF15B8B-ACA8-450B-9271-EFC95E1D50A3}">
      <text>
        <r>
          <rPr>
            <sz val="9"/>
            <color indexed="81"/>
            <rFont val="Tahoma"/>
            <family val="2"/>
          </rPr>
          <t>First payment is linked to cell D8 above with subsequent payments equal to the one above; if payments are changed due to index or rate, manually insert those changes as appropriate.</t>
        </r>
      </text>
    </comment>
    <comment ref="D22" authorId="0" shapeId="0" xr:uid="{F60F41B6-838F-4282-817E-F3295B09855D}">
      <text>
        <r>
          <rPr>
            <sz val="9"/>
            <color indexed="81"/>
            <rFont val="Tahoma"/>
            <family val="2"/>
          </rPr>
          <t>Formula can be copied down for any additional payments.</t>
        </r>
      </text>
    </comment>
    <comment ref="E22" authorId="0" shapeId="0" xr:uid="{84AD48B0-5EC9-4385-BCCD-89B8226A0DBB}">
      <text>
        <r>
          <rPr>
            <sz val="9"/>
            <color indexed="81"/>
            <rFont val="Tahoma"/>
            <family val="2"/>
          </rPr>
          <t>Formula can be copied down for any additional payments.</t>
        </r>
      </text>
    </comment>
    <comment ref="F22" authorId="0" shapeId="0" xr:uid="{07CC87D9-21F3-4E0B-98DA-88487BF4C16B}">
      <text>
        <r>
          <rPr>
            <sz val="9"/>
            <color indexed="81"/>
            <rFont val="Tahoma"/>
            <family val="2"/>
          </rPr>
          <t>Formula for first payment after NPV for lease commencement can be copied down for any additional payments.</t>
        </r>
      </text>
    </comment>
    <comment ref="H22" authorId="0" shapeId="0" xr:uid="{B28412A6-CDA9-4370-8855-AB766F717DDA}">
      <text>
        <r>
          <rPr>
            <sz val="9"/>
            <color indexed="81"/>
            <rFont val="Tahoma"/>
            <family val="2"/>
          </rPr>
          <t>Formula can be copied down for any additional payments.</t>
        </r>
      </text>
    </comment>
    <comment ref="I22" authorId="0" shapeId="0" xr:uid="{5769F3C5-4DA9-48EC-B3E6-C67F4299C060}">
      <text>
        <r>
          <rPr>
            <sz val="9"/>
            <color indexed="81"/>
            <rFont val="Tahoma"/>
            <family val="2"/>
          </rPr>
          <t>Formula for calculation after first payment after commencement can be copied down for any additional payments.</t>
        </r>
      </text>
    </comment>
    <comment ref="F23" authorId="0" shapeId="0" xr:uid="{A2A6D049-63AB-415C-8EDA-D1D7ED7E11F4}">
      <text>
        <r>
          <rPr>
            <sz val="9"/>
            <color indexed="81"/>
            <rFont val="Tahoma"/>
            <family val="2"/>
          </rPr>
          <t>This is the lease liability at commencement of the agreement. The formula should include all lease payments in Column C.</t>
        </r>
      </text>
    </comment>
    <comment ref="I23" authorId="0" shapeId="0" xr:uid="{A40ECD3E-6FDC-4B3F-9D10-6185AC6D1216}">
      <text>
        <r>
          <rPr>
            <sz val="9"/>
            <color indexed="81"/>
            <rFont val="Tahoma"/>
            <family val="2"/>
          </rPr>
          <t>This is the ROU asset at commencement of the agreement. The balance is equal to the lease liability at commencement plus initial direct costs, lease incentives, or other payments made to Lessor at or before the commencement date.</t>
        </r>
      </text>
    </comment>
    <comment ref="L23" authorId="0" shapeId="0" xr:uid="{CD7B0738-EEC6-4CC6-9268-B3E2A5ED86DA}">
      <text>
        <r>
          <rPr>
            <sz val="9"/>
            <color indexed="81"/>
            <rFont val="Tahoma"/>
            <family val="2"/>
          </rPr>
          <t>Manually update references in this row to correspond to the current fiscal year-end and comparative fiscal year-end noted in row 21 and corresponding lease liability from column F in the amortization table.</t>
        </r>
      </text>
    </comment>
    <comment ref="L24" authorId="0" shapeId="0" xr:uid="{007204E4-7E9E-497A-B13B-D26940EE09FB}">
      <text>
        <r>
          <rPr>
            <sz val="9"/>
            <color indexed="81"/>
            <rFont val="Tahoma"/>
            <family val="2"/>
          </rPr>
          <t>Manually update references in this row to correspond to the current fiscal year-end and comparative fiscal year-end noted in row 21 and corresponding ROU Asset from column I in the amortization table.</t>
        </r>
      </text>
    </comment>
    <comment ref="L25" authorId="0" shapeId="0" xr:uid="{C0AC9F9C-27AE-4C2A-B61D-2B91B37A38BB}">
      <text>
        <r>
          <rPr>
            <sz val="9"/>
            <color indexed="81"/>
            <rFont val="Tahoma"/>
            <family val="2"/>
          </rPr>
          <t>Manually update this row to correspond to the current fiscal year-end and comparative fiscal year-end noted in row 21 and summarize the interest expense from the payments during that year from column D in the amortization table.</t>
        </r>
      </text>
    </comment>
    <comment ref="L26" authorId="0" shapeId="0" xr:uid="{2A718850-4D8B-4A11-B4E5-EADE011E5501}">
      <text>
        <r>
          <rPr>
            <sz val="9"/>
            <color indexed="81"/>
            <rFont val="Tahoma"/>
            <family val="2"/>
          </rPr>
          <t>Manually update this row to correspond to the current fiscal year-end and comparative fiscal year-end noted in row 21 and summarize the amortization expense of the ROU Asset during that year from column H in the amortization table.</t>
        </r>
      </text>
    </comment>
    <comment ref="L27" authorId="0" shapeId="0" xr:uid="{2364D904-539A-42A8-BF8F-C07E51E934BB}">
      <text>
        <r>
          <rPr>
            <sz val="9"/>
            <color indexed="81"/>
            <rFont val="Tahoma"/>
            <family val="2"/>
          </rPr>
          <t>Manually update this row to correspond to the current fiscal year-end and comparative fiscal year-end noted in row 21; the starting number in the formula should correspond to the 1st payment after year-end and go through the last payment in column A in the amortization table.</t>
        </r>
      </text>
    </comment>
    <comment ref="L28" authorId="0" shapeId="0" xr:uid="{C075395F-8542-488A-898F-B4594F72BDAD}">
      <text>
        <r>
          <rPr>
            <sz val="9"/>
            <color indexed="81"/>
            <rFont val="Tahoma"/>
            <family val="2"/>
          </rPr>
          <t>Manually update this row to correspond to the year-ends noted in row 21; the starting number in the formula should correspond to the 1st payment after year-end and go through the last payment in column C in the amortization table. This row should be completed for each year shown and the Thereafter column for the footnote to update appropriately.</t>
        </r>
      </text>
    </comment>
    <comment ref="L29" authorId="0" shapeId="0" xr:uid="{703DF469-AA11-47D6-8C07-15F4C741FAB3}">
      <text>
        <r>
          <rPr>
            <sz val="9"/>
            <color indexed="81"/>
            <rFont val="Tahoma"/>
            <family val="2"/>
          </rPr>
          <t>This row is a formula to calculate the weighted average remaining lease term for the current and comparative fiscal year-end.</t>
        </r>
      </text>
    </comment>
    <comment ref="L30" authorId="0" shapeId="0" xr:uid="{569461F6-DF28-4BBE-869C-E1AA0DEBEDDB}">
      <text>
        <r>
          <rPr>
            <sz val="9"/>
            <color indexed="81"/>
            <rFont val="Tahoma"/>
            <family val="2"/>
          </rPr>
          <t>This row is a formula to calculate the weighted average discount rate for the current and comparative fiscal year-end.</t>
        </r>
      </text>
    </comment>
    <comment ref="L31" authorId="0" shapeId="0" xr:uid="{C69383C8-EBB8-4CAC-9047-4EF493786131}">
      <text>
        <r>
          <rPr>
            <sz val="9"/>
            <color indexed="81"/>
            <rFont val="Tahoma"/>
            <family val="2"/>
          </rPr>
          <t>Variable lease payments not based on index or rate; amount not included in lease expense above. This amount should be manually added for the current and comparative fiscal year-end.</t>
        </r>
      </text>
    </comment>
    <comment ref="L32" authorId="0" shapeId="0" xr:uid="{64B9555E-7ADB-47CB-AAC4-F94FAE5A3C51}">
      <text>
        <r>
          <rPr>
            <sz val="9"/>
            <color indexed="81"/>
            <rFont val="Tahoma"/>
            <family val="2"/>
          </rPr>
          <t>Manually update this row to correspond to the current fiscal year-end and comparative fiscal year-end noted in row 21 and summarize the portion of the payment attributed to lease principal repayment during that year from column E in the amortization table.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Lisa Wabby</author>
    <author>lwabby</author>
  </authors>
  <commentList>
    <comment ref="H5" authorId="0" shapeId="0" xr:uid="{9A5D740C-0578-401B-BE54-2C4AD96B9C38}">
      <text>
        <r>
          <rPr>
            <sz val="9"/>
            <color indexed="81"/>
            <rFont val="Tahoma"/>
            <family val="2"/>
          </rPr>
          <t>Insert any relevant notes for consideration.</t>
        </r>
      </text>
    </comment>
    <comment ref="A8" authorId="1" shapeId="0" xr:uid="{DF91AB53-E9E7-4036-BF39-D60AD65F33D5}">
      <text>
        <r>
          <rPr>
            <sz val="9"/>
            <color indexed="81"/>
            <rFont val="Tahoma"/>
            <family val="2"/>
          </rPr>
          <t>If lease payment increases over the term of the lease either based on an index or rate, disclose the initial payment here and manually insert the index or rate in Payment Column C.
Payment includes amount for nonlease component if elect practical expedient.</t>
        </r>
      </text>
    </comment>
    <comment ref="A9" authorId="0" shapeId="0" xr:uid="{380FAB50-F0BE-4777-B1E5-53100F250730}">
      <text>
        <r>
          <rPr>
            <sz val="9"/>
            <color indexed="81"/>
            <rFont val="Tahoma"/>
            <family val="2"/>
          </rPr>
          <t>Include any rate increases per contract that are based on an index or rate and manually update the payment in Column C for any contractually obligated increases.</t>
        </r>
      </text>
    </comment>
    <comment ref="L11" authorId="0" shapeId="0" xr:uid="{B3ECFBDE-32FA-4478-A847-A5E372D08D0F}">
      <text>
        <r>
          <rPr>
            <sz val="9"/>
            <color indexed="81"/>
            <rFont val="Tahoma"/>
            <family val="2"/>
          </rPr>
          <t>The highlighted row will be the last payment made before your fiscal-year end; i.e. if payments are made on the 1st of the month and your year-end is 6/30, it will be the 6/1 payment. If you prefer to not utilize the highlights, they can be removed entirely.</t>
        </r>
      </text>
    </comment>
    <comment ref="A16" authorId="0" shapeId="0" xr:uid="{3BF0809E-9E33-40B0-839D-FE29567AC5C9}">
      <text>
        <r>
          <rPr>
            <sz val="10"/>
            <color indexed="81"/>
            <rFont val="Times New Roman"/>
            <family val="1"/>
          </rPr>
          <t>Includes initial direct costs, lease incentives, or other payments made to Lessor at or before the commencement date.</t>
        </r>
      </text>
    </comment>
    <comment ref="O21" authorId="0" shapeId="0" xr:uid="{3C4CD720-A8DE-4FA6-8531-C90F21BD0EA8}">
      <text>
        <r>
          <rPr>
            <sz val="9"/>
            <color indexed="81"/>
            <rFont val="Tahoma"/>
            <family val="2"/>
          </rPr>
          <t>This column should always correspond to the comparative fiscal year-end of your organization. In subsequent years, the information will need to be updated to reflect the current comparative fiscal year-end.</t>
        </r>
      </text>
    </comment>
    <comment ref="P21" authorId="0" shapeId="0" xr:uid="{9FBD2967-7996-4D24-A414-ECF7D9909895}">
      <text>
        <r>
          <rPr>
            <sz val="9"/>
            <color indexed="81"/>
            <rFont val="Tahoma"/>
            <family val="2"/>
          </rPr>
          <t>This column should always correspond to the current fiscal year-end of your organization. In subsequent years, the information will need to be updated to reflect the current fiscal year-end.</t>
        </r>
      </text>
    </comment>
    <comment ref="A22" authorId="0" shapeId="0" xr:uid="{8C17EDD4-93D3-4E39-84D9-B33D4FF36BF0}">
      <text>
        <r>
          <rPr>
            <sz val="9"/>
            <color indexed="81"/>
            <rFont val="Tahoma"/>
            <family val="2"/>
          </rPr>
          <t>Manually modify for the number of payments in the lease contract.</t>
        </r>
      </text>
    </comment>
    <comment ref="B22" authorId="0" shapeId="0" xr:uid="{B11FDEC8-86AD-45C9-9D61-B6BCE39B5D34}">
      <text>
        <r>
          <rPr>
            <sz val="9"/>
            <color indexed="81"/>
            <rFont val="Tahoma"/>
            <family val="2"/>
          </rPr>
          <t>Manually modify for the starting payment and subsequent dates of payments in the lease contract.</t>
        </r>
      </text>
    </comment>
    <comment ref="C22" authorId="0" shapeId="0" xr:uid="{FE0E6903-A54F-4381-9FBF-56D6DE0956D2}">
      <text>
        <r>
          <rPr>
            <sz val="9"/>
            <color indexed="81"/>
            <rFont val="Tahoma"/>
            <family val="2"/>
          </rPr>
          <t>First payment is linked to cell D8 above with subsequent payments equal to the one above; if payments are changed due to index or rate, manually insert those changes as appropriate.</t>
        </r>
      </text>
    </comment>
    <comment ref="D22" authorId="0" shapeId="0" xr:uid="{77B43DA4-AF62-4684-949B-EA360E262FDB}">
      <text>
        <r>
          <rPr>
            <sz val="9"/>
            <color indexed="81"/>
            <rFont val="Tahoma"/>
            <family val="2"/>
          </rPr>
          <t>Formula can be copied down for any additional payments.</t>
        </r>
      </text>
    </comment>
    <comment ref="E22" authorId="0" shapeId="0" xr:uid="{09A6023D-5FB3-4868-9D16-A4E8D8A77D30}">
      <text>
        <r>
          <rPr>
            <sz val="9"/>
            <color indexed="81"/>
            <rFont val="Tahoma"/>
            <family val="2"/>
          </rPr>
          <t>Formula can be copied down for any additional payments.</t>
        </r>
      </text>
    </comment>
    <comment ref="F22" authorId="0" shapeId="0" xr:uid="{FE76C8DE-5B82-448B-A7EC-2C8420E87E68}">
      <text>
        <r>
          <rPr>
            <sz val="9"/>
            <color indexed="81"/>
            <rFont val="Tahoma"/>
            <family val="2"/>
          </rPr>
          <t>Formula for first payment after NPV for lease commencement can be copied down for any additional payments.</t>
        </r>
      </text>
    </comment>
    <comment ref="H22" authorId="0" shapeId="0" xr:uid="{85A15135-CD41-4344-A537-4E60D2EA63A2}">
      <text>
        <r>
          <rPr>
            <sz val="9"/>
            <color indexed="81"/>
            <rFont val="Tahoma"/>
            <family val="2"/>
          </rPr>
          <t>Formula can be copied down for any additional payments.</t>
        </r>
      </text>
    </comment>
    <comment ref="I22" authorId="0" shapeId="0" xr:uid="{2D030244-3127-404F-925E-6E78A7EAE2E1}">
      <text>
        <r>
          <rPr>
            <sz val="9"/>
            <color indexed="81"/>
            <rFont val="Tahoma"/>
            <family val="2"/>
          </rPr>
          <t>Formula for calculation after first payment after commencement can be copied down for any additional payments.</t>
        </r>
      </text>
    </comment>
    <comment ref="F23" authorId="0" shapeId="0" xr:uid="{2D1FF1BA-E106-4447-BC50-8343E0F6DA4B}">
      <text>
        <r>
          <rPr>
            <sz val="9"/>
            <color indexed="81"/>
            <rFont val="Tahoma"/>
            <family val="2"/>
          </rPr>
          <t>This is the lease liability at commencement of the agreement. The formula should include all lease payments in Column C.</t>
        </r>
      </text>
    </comment>
    <comment ref="I23" authorId="0" shapeId="0" xr:uid="{412DB77A-786E-4176-8C89-A03F5E88C4D3}">
      <text>
        <r>
          <rPr>
            <sz val="9"/>
            <color indexed="81"/>
            <rFont val="Tahoma"/>
            <family val="2"/>
          </rPr>
          <t>This is the ROU asset at commencement of the agreement. The balance is equal to the lease liability at commencement plus initial direct costs, lease incentives, or other payments made to Lessor at or before the commencement date.</t>
        </r>
      </text>
    </comment>
    <comment ref="L23" authorId="0" shapeId="0" xr:uid="{F9EF65DC-F046-45C1-98AA-8AE1290FC0BA}">
      <text>
        <r>
          <rPr>
            <sz val="9"/>
            <color indexed="81"/>
            <rFont val="Tahoma"/>
            <family val="2"/>
          </rPr>
          <t>Manually update references in this row to correspond to the current fiscal year-end and comparative fiscal year-end noted in row 21 and corresponding lease liability from column F in the amortization table.</t>
        </r>
      </text>
    </comment>
    <comment ref="L24" authorId="0" shapeId="0" xr:uid="{52A498AA-5FB9-4A1F-8D0F-9D1BC774F1C5}">
      <text>
        <r>
          <rPr>
            <sz val="9"/>
            <color indexed="81"/>
            <rFont val="Tahoma"/>
            <family val="2"/>
          </rPr>
          <t>Manually update references in this row to correspond to the current fiscal year-end and comparative fiscal year-end noted in row 21 and corresponding ROU Asset from column I in the amortization table.</t>
        </r>
      </text>
    </comment>
    <comment ref="L25" authorId="0" shapeId="0" xr:uid="{A82F04EF-2100-4263-91D3-DE7E4E339A38}">
      <text>
        <r>
          <rPr>
            <sz val="9"/>
            <color indexed="81"/>
            <rFont val="Tahoma"/>
            <family val="2"/>
          </rPr>
          <t>Manually update this row to correspond to the current fiscal year-end and comparative fiscal year-end noted in row 21 and summarize the interest expense from the payments during that year from column D in the amortization table.</t>
        </r>
      </text>
    </comment>
    <comment ref="L26" authorId="0" shapeId="0" xr:uid="{CF48A5B7-C73D-4D9D-A506-889C93B95D10}">
      <text>
        <r>
          <rPr>
            <sz val="9"/>
            <color indexed="81"/>
            <rFont val="Tahoma"/>
            <family val="2"/>
          </rPr>
          <t>Manually update this row to correspond to the current fiscal year-end and comparative fiscal year-end noted in row 21 and summarize the amortization expense of the ROU Asset during that year from column H in the amortization table.</t>
        </r>
      </text>
    </comment>
    <comment ref="L27" authorId="0" shapeId="0" xr:uid="{E6E6C137-A793-4164-8467-A9E8E1A653FE}">
      <text>
        <r>
          <rPr>
            <sz val="9"/>
            <color indexed="81"/>
            <rFont val="Tahoma"/>
            <family val="2"/>
          </rPr>
          <t>Manually update this row to correspond to the current fiscal year-end and comparative fiscal year-end noted in row 21; the starting number in the formula should correspond to the 1st payment after year-end and go through the last payment in column A in the amortization table.</t>
        </r>
      </text>
    </comment>
    <comment ref="L28" authorId="0" shapeId="0" xr:uid="{38F8C804-8E3D-4808-8A01-FC7FAD39D3BF}">
      <text>
        <r>
          <rPr>
            <sz val="9"/>
            <color indexed="81"/>
            <rFont val="Tahoma"/>
            <family val="2"/>
          </rPr>
          <t>Manually update this row to correspond to the year-ends noted in row 21; the starting number in the formula should correspond to the 1st payment after year-end and go through the last payment in column C in the amortization table. This row should be completed for each year shown and the thereafter column for the footnote to update appropriately.</t>
        </r>
      </text>
    </comment>
    <comment ref="L29" authorId="0" shapeId="0" xr:uid="{F9EEB735-9671-4825-8233-308C735EF56B}">
      <text>
        <r>
          <rPr>
            <sz val="9"/>
            <color indexed="81"/>
            <rFont val="Tahoma"/>
            <family val="2"/>
          </rPr>
          <t>This row is a formula to calculate the weighted average remaining lease term for the current and comparative fiscal year-end.</t>
        </r>
      </text>
    </comment>
    <comment ref="L30" authorId="0" shapeId="0" xr:uid="{000CBCAF-BFA2-446B-8F61-C748B7349B61}">
      <text>
        <r>
          <rPr>
            <sz val="9"/>
            <color indexed="81"/>
            <rFont val="Tahoma"/>
            <family val="2"/>
          </rPr>
          <t>This row is a formula to calculate the weighted average discount rate for the current and comparative fiscal year-end.</t>
        </r>
      </text>
    </comment>
    <comment ref="L31" authorId="0" shapeId="0" xr:uid="{516FB38F-77B7-4038-AD9F-4A7B0501ABC0}">
      <text>
        <r>
          <rPr>
            <sz val="9"/>
            <color indexed="81"/>
            <rFont val="Tahoma"/>
            <family val="2"/>
          </rPr>
          <t>Variable lease payments not based on index or rate; amount not included in lease expense above. This amount should be manually added for the current and comparative fiscal year-end.</t>
        </r>
      </text>
    </comment>
    <comment ref="L32" authorId="0" shapeId="0" xr:uid="{1D355C5D-F739-4646-B91A-D526502ABBFE}">
      <text>
        <r>
          <rPr>
            <sz val="9"/>
            <color indexed="81"/>
            <rFont val="Tahoma"/>
            <family val="2"/>
          </rPr>
          <t>Manually update this row to correspond to the current fiscal year-end and comparative fiscal year-end noted in row 21 and summarize the portion of the payment attributed to lease principal repayment during that year from column E in the amortization table.</t>
        </r>
      </text>
    </comment>
    <comment ref="R35" authorId="0" shapeId="0" xr:uid="{6E208A3B-F873-4FCD-B58A-6ACC37CDCF44}">
      <text>
        <r>
          <rPr>
            <sz val="9"/>
            <color indexed="81"/>
            <rFont val="Tahoma"/>
            <family val="2"/>
          </rPr>
          <t>Manually update to appropriate year during implementation.</t>
        </r>
      </text>
    </comment>
    <comment ref="P36" authorId="0" shapeId="0" xr:uid="{E1C4571B-1DCB-48D4-96E3-1475278049BB}">
      <text>
        <r>
          <rPr>
            <sz val="9"/>
            <color indexed="81"/>
            <rFont val="Tahoma"/>
            <family val="2"/>
          </rPr>
          <t>Manually update references in this row to correspond to the year-ends noted in row 22 and corresponding lease liability from column F in the amortization table.</t>
        </r>
      </text>
    </comment>
    <comment ref="P37" authorId="0" shapeId="0" xr:uid="{9B686A4A-8137-441F-BC21-30AB75AE671C}">
      <text>
        <r>
          <rPr>
            <sz val="9"/>
            <color indexed="81"/>
            <rFont val="Tahoma"/>
            <family val="2"/>
          </rPr>
          <t>Manually update references in this row to correspond to the year-ends noted in row22 and corresponding ROU Asset from column I in the amortization table.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Lisa Wabby</author>
    <author>lwabby</author>
  </authors>
  <commentList>
    <comment ref="H5" authorId="0" shapeId="0" xr:uid="{21B38791-8FAA-4C31-8E14-B380D7AE0E7E}">
      <text>
        <r>
          <rPr>
            <sz val="9"/>
            <color indexed="81"/>
            <rFont val="Tahoma"/>
            <family val="2"/>
          </rPr>
          <t>Insert any relevant notes for consideration.</t>
        </r>
      </text>
    </comment>
    <comment ref="A8" authorId="1" shapeId="0" xr:uid="{B742D9E4-850D-4A3C-9786-C77421A70392}">
      <text>
        <r>
          <rPr>
            <sz val="9"/>
            <color indexed="81"/>
            <rFont val="Tahoma"/>
            <family val="2"/>
          </rPr>
          <t>If lease payment increases over the term of the lease either based on an index or rate, disclose the initial payment here and manually insert the index or rate in Payment Column C.
Payment includes amount for nonlease component if elect practical expedient.</t>
        </r>
      </text>
    </comment>
    <comment ref="A9" authorId="0" shapeId="0" xr:uid="{A3107B98-57D4-4AB0-9883-80ABE98700F9}">
      <text>
        <r>
          <rPr>
            <sz val="9"/>
            <color indexed="81"/>
            <rFont val="Tahoma"/>
            <family val="2"/>
          </rPr>
          <t>Include any rate increases per contract that are based on an index or rate and manually update the payment in Column C for any contractually obligated increases.</t>
        </r>
      </text>
    </comment>
    <comment ref="L11" authorId="0" shapeId="0" xr:uid="{AAB425E7-3759-479E-A38E-271B81F8159A}">
      <text>
        <r>
          <rPr>
            <sz val="9"/>
            <color indexed="81"/>
            <rFont val="Tahoma"/>
            <family val="2"/>
          </rPr>
          <t>The highlighted row will be the last payment made before your fiscal-year end; i.e. if payments are made on the 1st of the month and your year-end is 6/30, it will be the 6/1 payment. If you prefer to not utilize the highlights, they can be removed entirely.</t>
        </r>
      </text>
    </comment>
    <comment ref="A16" authorId="0" shapeId="0" xr:uid="{BF1F46A5-A1D3-46FB-B162-CAE1855B2BE6}">
      <text>
        <r>
          <rPr>
            <sz val="10"/>
            <color indexed="81"/>
            <rFont val="Times New Roman"/>
            <family val="1"/>
          </rPr>
          <t>Includes initial direct costs, lease incentives, or other payments made to Lessor at or before the commencement date.</t>
        </r>
      </text>
    </comment>
    <comment ref="O21" authorId="0" shapeId="0" xr:uid="{88F292FD-14C2-4E8B-AC9A-9784CDD02EA7}">
      <text>
        <r>
          <rPr>
            <sz val="9"/>
            <color indexed="81"/>
            <rFont val="Tahoma"/>
            <family val="2"/>
          </rPr>
          <t>This column should always correspond to the comparative fiscal year-end of your organization. In subsequent years, the information will need to be updated to reflect the current comparative fiscal year-end.</t>
        </r>
      </text>
    </comment>
    <comment ref="P21" authorId="0" shapeId="0" xr:uid="{20BFD44D-AA0C-44DC-B2A8-9D10CCFCE5CC}">
      <text>
        <r>
          <rPr>
            <sz val="9"/>
            <color indexed="81"/>
            <rFont val="Tahoma"/>
            <family val="2"/>
          </rPr>
          <t>This column should always correspond to the current fiscal year-end of your organization. In subsequent years, the information will need to be updated to reflect the current fiscal year-end.</t>
        </r>
      </text>
    </comment>
    <comment ref="A22" authorId="0" shapeId="0" xr:uid="{9CF3ED70-2158-480E-A649-CE6EBCA25063}">
      <text>
        <r>
          <rPr>
            <sz val="9"/>
            <color indexed="81"/>
            <rFont val="Tahoma"/>
            <family val="2"/>
          </rPr>
          <t>Manually modify for the number of payments in the lease contract.</t>
        </r>
      </text>
    </comment>
    <comment ref="B22" authorId="0" shapeId="0" xr:uid="{7CB49A96-3F82-4150-9DDF-83AD7E38AC05}">
      <text>
        <r>
          <rPr>
            <sz val="9"/>
            <color indexed="81"/>
            <rFont val="Tahoma"/>
            <family val="2"/>
          </rPr>
          <t>Manually modify for the starting payment and subsequent dates of payments in the lease contract.</t>
        </r>
      </text>
    </comment>
    <comment ref="C22" authorId="0" shapeId="0" xr:uid="{1AAFCB2B-4E43-4D35-B709-3A3350F4BC46}">
      <text>
        <r>
          <rPr>
            <sz val="9"/>
            <color indexed="81"/>
            <rFont val="Tahoma"/>
            <family val="2"/>
          </rPr>
          <t>First payment is linked to cell D8 above with subsequent payments equal to the one above; if payments are changed due to index or rate, manually insert those changes as appropriate.</t>
        </r>
      </text>
    </comment>
    <comment ref="D22" authorId="0" shapeId="0" xr:uid="{5555EE80-F3B0-4C85-B244-8D1FF4464E6B}">
      <text>
        <r>
          <rPr>
            <sz val="9"/>
            <color indexed="81"/>
            <rFont val="Tahoma"/>
            <family val="2"/>
          </rPr>
          <t>Formula can be copied down for any additional payments.</t>
        </r>
      </text>
    </comment>
    <comment ref="E22" authorId="0" shapeId="0" xr:uid="{6090E877-FC24-4138-803B-B5F7D6EEF07E}">
      <text>
        <r>
          <rPr>
            <sz val="9"/>
            <color indexed="81"/>
            <rFont val="Tahoma"/>
            <family val="2"/>
          </rPr>
          <t>Formula can be copied down for any additional payments.</t>
        </r>
      </text>
    </comment>
    <comment ref="F22" authorId="0" shapeId="0" xr:uid="{21D76941-3788-4A7D-BB8D-DB5F94F6BB9D}">
      <text>
        <r>
          <rPr>
            <sz val="9"/>
            <color indexed="81"/>
            <rFont val="Tahoma"/>
            <family val="2"/>
          </rPr>
          <t>Formula for first payment after NPV for lease commencement can be copied down for any additional payments.</t>
        </r>
      </text>
    </comment>
    <comment ref="H22" authorId="0" shapeId="0" xr:uid="{F2ED8E6C-50F7-4D3C-A57D-D55D099A7FE4}">
      <text>
        <r>
          <rPr>
            <sz val="9"/>
            <color indexed="81"/>
            <rFont val="Tahoma"/>
            <family val="2"/>
          </rPr>
          <t>Formula can be copied down for any additional payments.</t>
        </r>
      </text>
    </comment>
    <comment ref="I22" authorId="0" shapeId="0" xr:uid="{F9DA1656-C05C-47B7-9126-3AE815101E2C}">
      <text>
        <r>
          <rPr>
            <sz val="9"/>
            <color indexed="81"/>
            <rFont val="Tahoma"/>
            <family val="2"/>
          </rPr>
          <t>Formula for calculation after first payment after commencement can be copied down for any additional payments.</t>
        </r>
      </text>
    </comment>
    <comment ref="F23" authorId="0" shapeId="0" xr:uid="{D4A80740-11E6-4B98-B8FD-E439497D1BA7}">
      <text>
        <r>
          <rPr>
            <sz val="9"/>
            <color indexed="81"/>
            <rFont val="Tahoma"/>
            <family val="2"/>
          </rPr>
          <t>This is the lease liability at commencement of the agreement. The formula should include all lease payments in Column C.</t>
        </r>
      </text>
    </comment>
    <comment ref="I23" authorId="0" shapeId="0" xr:uid="{5B8A70DF-B2F3-4AC8-9159-1CB3CDFD429F}">
      <text>
        <r>
          <rPr>
            <sz val="9"/>
            <color indexed="81"/>
            <rFont val="Tahoma"/>
            <family val="2"/>
          </rPr>
          <t>This is the ROU asset at commencement of the agreement. The balance is equal to the lease liability at commencement plus initial direct costs, lease incentives, or other payments made to Lessor at or before the commencement date</t>
        </r>
      </text>
    </comment>
    <comment ref="L23" authorId="0" shapeId="0" xr:uid="{5EA5843A-15F5-4DBF-8862-63EE01F572EC}">
      <text>
        <r>
          <rPr>
            <sz val="9"/>
            <color indexed="81"/>
            <rFont val="Tahoma"/>
            <family val="2"/>
          </rPr>
          <t>Manually update references in this row to correspond to the current fiscal year-end and comparative fiscal year-end noted in row 21 and corresponding lease liability from column F in the amortization table.</t>
        </r>
      </text>
    </comment>
    <comment ref="L24" authorId="0" shapeId="0" xr:uid="{27535FB8-ED17-4932-A412-E6315B73F869}">
      <text>
        <r>
          <rPr>
            <sz val="9"/>
            <color indexed="81"/>
            <rFont val="Tahoma"/>
            <family val="2"/>
          </rPr>
          <t>Manually update references in this row to correspond to the current fiscal year-end and comparative fiscal year-end noted in row 21 and corresponding ROU Asset from column I in the amortization table.</t>
        </r>
      </text>
    </comment>
    <comment ref="L25" authorId="0" shapeId="0" xr:uid="{58BD21AE-8774-4781-B162-CD9C978FC28E}">
      <text>
        <r>
          <rPr>
            <sz val="9"/>
            <color indexed="81"/>
            <rFont val="Tahoma"/>
            <family val="2"/>
          </rPr>
          <t>Manually update this row to correspond to the current fiscal year-end and comparative fiscal year-end noted in row 21 and summarize the interest expense from the payments during that year from column D in the amortization table.</t>
        </r>
      </text>
    </comment>
    <comment ref="L26" authorId="0" shapeId="0" xr:uid="{873BFD61-F6DE-4B99-AB6D-E59D2101C10B}">
      <text>
        <r>
          <rPr>
            <sz val="9"/>
            <color indexed="81"/>
            <rFont val="Tahoma"/>
            <family val="2"/>
          </rPr>
          <t>Manually update this row to correspond to the current fiscal year-end and comparative fiscal year-end noted in row 21 and summarize the amortization expense of the ROU Asset during that year from column H in the amortization table.</t>
        </r>
      </text>
    </comment>
    <comment ref="L27" authorId="0" shapeId="0" xr:uid="{41A1E2F6-FA67-4E62-8BE2-6BA7F0DA9063}">
      <text>
        <r>
          <rPr>
            <sz val="9"/>
            <color indexed="81"/>
            <rFont val="Tahoma"/>
            <family val="2"/>
          </rPr>
          <t>Manually update this row to correspond to the current fiscal year-end and comparative fiscal year-end noted in row 21; the starting number in the formula should correspond to the 1st payment after year-end and go through the last payment in column A in the amortization table.</t>
        </r>
      </text>
    </comment>
    <comment ref="L28" authorId="0" shapeId="0" xr:uid="{7647CDD5-3726-4D53-8C90-A92696598719}">
      <text>
        <r>
          <rPr>
            <sz val="9"/>
            <color indexed="81"/>
            <rFont val="Tahoma"/>
            <family val="2"/>
          </rPr>
          <t>Manually update this row to correspond to the year-ends noted in row 21; the starting number in the formula should correspond to the 1st payment after year-end and go through the last payment in column C in the amortization table. This row should be completed for each year shown and the thereafter column for the footnote to update appropriately.</t>
        </r>
      </text>
    </comment>
    <comment ref="L29" authorId="0" shapeId="0" xr:uid="{42A7141E-A14B-41E6-9B11-0360ACE83BF8}">
      <text>
        <r>
          <rPr>
            <sz val="9"/>
            <color indexed="81"/>
            <rFont val="Tahoma"/>
            <family val="2"/>
          </rPr>
          <t>This row is a formula to calculate the weighted average remaining lease term for the current and comparative fiscal year-end.</t>
        </r>
      </text>
    </comment>
    <comment ref="L30" authorId="0" shapeId="0" xr:uid="{48ECC181-6617-4205-965F-B709F86CD18D}">
      <text>
        <r>
          <rPr>
            <sz val="9"/>
            <color indexed="81"/>
            <rFont val="Tahoma"/>
            <family val="2"/>
          </rPr>
          <t>This row is a formula to calculate the weighted average discount rate for the current and comparative fiscal year-end.</t>
        </r>
      </text>
    </comment>
    <comment ref="L31" authorId="0" shapeId="0" xr:uid="{407DC9A8-6B9A-458F-AB84-FADC2CBA25EC}">
      <text>
        <r>
          <rPr>
            <sz val="9"/>
            <color indexed="81"/>
            <rFont val="Tahoma"/>
            <family val="2"/>
          </rPr>
          <t>Variable lease payments not based on index or rate; amount not included in lease expense above. This amount should be manually added for the current and comparative fiscal year-end.</t>
        </r>
      </text>
    </comment>
    <comment ref="L32" authorId="0" shapeId="0" xr:uid="{D23A557C-6428-4765-9D63-77B682601FA9}">
      <text>
        <r>
          <rPr>
            <sz val="9"/>
            <color indexed="81"/>
            <rFont val="Tahoma"/>
            <family val="2"/>
          </rPr>
          <t>Manually update this row to correspond to the current fiscal year-end and comparative fiscal year-end noted in row 21 and summarize the portion of the payment attributed to lease principal repayment during that year from column E in the amortization table.</t>
        </r>
      </text>
    </comment>
    <comment ref="R35" authorId="0" shapeId="0" xr:uid="{5A5E2297-CFF8-4C05-8F2C-6A03906C9947}">
      <text>
        <r>
          <rPr>
            <sz val="9"/>
            <color indexed="81"/>
            <rFont val="Tahoma"/>
            <family val="2"/>
          </rPr>
          <t>Manually update to appropriate year during implementation.</t>
        </r>
      </text>
    </comment>
    <comment ref="P36" authorId="0" shapeId="0" xr:uid="{F6DE088E-869F-48D4-BF05-23F3B5A01690}">
      <text>
        <r>
          <rPr>
            <sz val="9"/>
            <color indexed="81"/>
            <rFont val="Tahoma"/>
            <family val="2"/>
          </rPr>
          <t>Manually update references in this row to correspond to the year-ends noted in row 22 and corresponding lease liability from column F in the amortization table.</t>
        </r>
      </text>
    </comment>
    <comment ref="P37" authorId="0" shapeId="0" xr:uid="{EB25F333-A01A-4D15-8423-221A353EF8F2}">
      <text>
        <r>
          <rPr>
            <sz val="9"/>
            <color indexed="81"/>
            <rFont val="Tahoma"/>
            <family val="2"/>
          </rPr>
          <t>Manually update references in this row to correspond to the year-ends noted in row22 and corresponding ROU Asset from column I in the amortization table.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Lisa Wabby</author>
    <author>lwabby</author>
  </authors>
  <commentList>
    <comment ref="H5" authorId="0" shapeId="0" xr:uid="{B57CA674-7731-45DC-821D-C49F02998016}">
      <text>
        <r>
          <rPr>
            <sz val="9"/>
            <color indexed="81"/>
            <rFont val="Tahoma"/>
            <family val="2"/>
          </rPr>
          <t>Insert any relevant notes for consideration.</t>
        </r>
      </text>
    </comment>
    <comment ref="A8" authorId="1" shapeId="0" xr:uid="{16C8436A-1DE0-43CD-BDAE-0040F55A6524}">
      <text>
        <r>
          <rPr>
            <sz val="9"/>
            <color indexed="81"/>
            <rFont val="Tahoma"/>
            <family val="2"/>
          </rPr>
          <t>If lease payment increases over the term of the lease either based on an index or rate, disclose the initial payment here and manually insert the index or rate in Payment Column C.
Payment includes amount for nonlease component if elect practical expedient.</t>
        </r>
      </text>
    </comment>
    <comment ref="A9" authorId="0" shapeId="0" xr:uid="{6176C82C-BD1C-4958-B8BC-F48F17E50F8C}">
      <text>
        <r>
          <rPr>
            <sz val="9"/>
            <color indexed="81"/>
            <rFont val="Tahoma"/>
            <family val="2"/>
          </rPr>
          <t>Include any rate increases per contract that are based on an index or rate and manually update the payment in Column C for any contractually obligated increases.</t>
        </r>
      </text>
    </comment>
    <comment ref="L11" authorId="0" shapeId="0" xr:uid="{00A96E05-6F4A-4D6A-8453-3D64426CDD9A}">
      <text>
        <r>
          <rPr>
            <sz val="9"/>
            <color indexed="81"/>
            <rFont val="Tahoma"/>
            <family val="2"/>
          </rPr>
          <t>The highlighted row will be the last payment made before your fiscal-year end; i.e. if payments are made on the 1st of the month and your year-end is 6/30, it will be the 6/1 payment. If you prefer to not utilize the highlights, they can be removed entirely.</t>
        </r>
      </text>
    </comment>
    <comment ref="A16" authorId="0" shapeId="0" xr:uid="{992EDB85-FE3A-4E95-84CD-63C2255DA776}">
      <text>
        <r>
          <rPr>
            <sz val="10"/>
            <color indexed="81"/>
            <rFont val="Times New Roman"/>
            <family val="1"/>
          </rPr>
          <t>Includes initial direct costs, lease incentives, or other payments made to Lessor at or before the commencement date.</t>
        </r>
      </text>
    </comment>
    <comment ref="O21" authorId="0" shapeId="0" xr:uid="{DAD6E33C-2A25-47A6-9243-A03759A5BE97}">
      <text>
        <r>
          <rPr>
            <sz val="9"/>
            <color indexed="81"/>
            <rFont val="Tahoma"/>
            <family val="2"/>
          </rPr>
          <t>This column should always correspond to the comparative fiscal year-end of your organization. In subsequent years, the information will need to be updated to reflect the current comparative fiscal year-end.</t>
        </r>
      </text>
    </comment>
    <comment ref="P21" authorId="0" shapeId="0" xr:uid="{1CD9B6A3-F1AB-4847-97CE-5848B094438B}">
      <text>
        <r>
          <rPr>
            <sz val="9"/>
            <color indexed="81"/>
            <rFont val="Tahoma"/>
            <family val="2"/>
          </rPr>
          <t>This column should always correspond to the current fiscal year-end of your organization. In subsequent years, the information will need to be updated to reflect the current fiscal year-end.</t>
        </r>
      </text>
    </comment>
    <comment ref="A22" authorId="0" shapeId="0" xr:uid="{79E8EB9A-6EE3-4B79-A291-C85B95429A10}">
      <text>
        <r>
          <rPr>
            <sz val="9"/>
            <color indexed="81"/>
            <rFont val="Tahoma"/>
            <family val="2"/>
          </rPr>
          <t>Manually modify for the number of payments in the lease contract.</t>
        </r>
      </text>
    </comment>
    <comment ref="B22" authorId="0" shapeId="0" xr:uid="{2DF944FB-CAD0-4D2E-B021-166F79DC4523}">
      <text>
        <r>
          <rPr>
            <sz val="9"/>
            <color indexed="81"/>
            <rFont val="Tahoma"/>
            <family val="2"/>
          </rPr>
          <t>Manually modify for the starting payment and subsequent dates of payments in the lease contract.</t>
        </r>
      </text>
    </comment>
    <comment ref="C22" authorId="0" shapeId="0" xr:uid="{DDD64FEA-CECB-4A22-AE42-5CE09410CD2C}">
      <text>
        <r>
          <rPr>
            <sz val="9"/>
            <color indexed="81"/>
            <rFont val="Tahoma"/>
            <family val="2"/>
          </rPr>
          <t>First payment is linked to cell D8 above with subsequent payments equal to the one above; if payments are changed due to index or rate, manually insert those changes as appropriate.</t>
        </r>
      </text>
    </comment>
    <comment ref="D22" authorId="0" shapeId="0" xr:uid="{BB0FCB3F-6D5A-4241-BF97-641D2431B76C}">
      <text>
        <r>
          <rPr>
            <sz val="9"/>
            <color indexed="81"/>
            <rFont val="Tahoma"/>
            <family val="2"/>
          </rPr>
          <t>Formula can be copied down for any additional payments.</t>
        </r>
      </text>
    </comment>
    <comment ref="E22" authorId="0" shapeId="0" xr:uid="{9A419A7F-9501-4767-A9CA-20575DB03CB6}">
      <text>
        <r>
          <rPr>
            <sz val="9"/>
            <color indexed="81"/>
            <rFont val="Tahoma"/>
            <family val="2"/>
          </rPr>
          <t>Formula can be copied down for any additional payments.</t>
        </r>
      </text>
    </comment>
    <comment ref="F22" authorId="0" shapeId="0" xr:uid="{69F732F6-3F57-4312-B24C-E215180C55D0}">
      <text>
        <r>
          <rPr>
            <sz val="9"/>
            <color indexed="81"/>
            <rFont val="Tahoma"/>
            <family val="2"/>
          </rPr>
          <t>Formula for first payment after NPV for lease commencement can be copied down for any additional payments.</t>
        </r>
      </text>
    </comment>
    <comment ref="H22" authorId="0" shapeId="0" xr:uid="{D5A743E1-AC5F-4985-A427-E2358324B4D5}">
      <text>
        <r>
          <rPr>
            <sz val="9"/>
            <color indexed="81"/>
            <rFont val="Tahoma"/>
            <family val="2"/>
          </rPr>
          <t>Formula can be copied down for any additional payments.</t>
        </r>
      </text>
    </comment>
    <comment ref="I22" authorId="0" shapeId="0" xr:uid="{55775923-47FF-4A3D-8BD6-393C38C9B8E1}">
      <text>
        <r>
          <rPr>
            <sz val="9"/>
            <color indexed="81"/>
            <rFont val="Tahoma"/>
            <family val="2"/>
          </rPr>
          <t>Formula for calculation after first payment after commencement can be copied down for any additional payments.</t>
        </r>
      </text>
    </comment>
    <comment ref="F23" authorId="0" shapeId="0" xr:uid="{91F9B4D7-CE7B-43DA-8C7C-76C14600CF63}">
      <text>
        <r>
          <rPr>
            <sz val="9"/>
            <color indexed="81"/>
            <rFont val="Tahoma"/>
            <family val="2"/>
          </rPr>
          <t>This is the lease liability at commencement of the agreement. The formula should include all lease payments in Column C.</t>
        </r>
      </text>
    </comment>
    <comment ref="I23" authorId="0" shapeId="0" xr:uid="{F1E1F991-934E-435A-9155-5DEA6EDD58AD}">
      <text>
        <r>
          <rPr>
            <sz val="9"/>
            <color indexed="81"/>
            <rFont val="Tahoma"/>
            <family val="2"/>
          </rPr>
          <t>This is the ROU asset at commencement of the agreement. The balance is equal to the lease liability at commencement plus initial direct costs, lease incentives, or other payments made to Lessor at or before the commencement date</t>
        </r>
      </text>
    </comment>
    <comment ref="L23" authorId="0" shapeId="0" xr:uid="{D516501F-1195-4A16-BF37-D441655CC9F4}">
      <text>
        <r>
          <rPr>
            <sz val="9"/>
            <color indexed="81"/>
            <rFont val="Tahoma"/>
            <family val="2"/>
          </rPr>
          <t>Manually update references in this row to correspond to the current fiscal year-end and comparative fiscal year-end noted in row 21 and corresponding lease liability from column F in the amortization table.</t>
        </r>
      </text>
    </comment>
    <comment ref="L24" authorId="0" shapeId="0" xr:uid="{6D921AB5-8412-41AB-9BB8-99CB08B0949B}">
      <text>
        <r>
          <rPr>
            <sz val="9"/>
            <color indexed="81"/>
            <rFont val="Tahoma"/>
            <family val="2"/>
          </rPr>
          <t>Manually update references in this row to correspond to the current fiscal year-end and comparative fiscal year-end noted in row 21 and corresponding ROU Asset from column I in the amortization table.</t>
        </r>
      </text>
    </comment>
    <comment ref="L25" authorId="0" shapeId="0" xr:uid="{1F9F245B-9B83-44C9-A979-93AADF3D3224}">
      <text>
        <r>
          <rPr>
            <sz val="9"/>
            <color indexed="81"/>
            <rFont val="Tahoma"/>
            <family val="2"/>
          </rPr>
          <t>Manually update this row to correspond to the current fiscal year-end and comparative fiscal year-end noted in row 21 and summarize the interest expense from the payments during that year from column D in the amortization table.</t>
        </r>
      </text>
    </comment>
    <comment ref="L26" authorId="0" shapeId="0" xr:uid="{1EE506BC-19D8-4C29-BAEA-AE8F998A08D5}">
      <text>
        <r>
          <rPr>
            <sz val="9"/>
            <color indexed="81"/>
            <rFont val="Tahoma"/>
            <family val="2"/>
          </rPr>
          <t>Manually update this row to correspond to the current fiscal year-end and comparative fiscal year-end noted in row 21 and summarize the amortization expense of the ROU Asset during that year from column H in the amortization table.</t>
        </r>
      </text>
    </comment>
    <comment ref="L27" authorId="0" shapeId="0" xr:uid="{C173B5B3-5043-4A5E-808E-D6CC83D69D7A}">
      <text>
        <r>
          <rPr>
            <sz val="9"/>
            <color indexed="81"/>
            <rFont val="Tahoma"/>
            <family val="2"/>
          </rPr>
          <t>Manually update this row to correspond to the current fiscal year-end and comparative fiscal year-end noted in row 21; the starting number in the formula should correspond to the 1st payment after year-end and go through the last payment in column A in the amortization table.</t>
        </r>
      </text>
    </comment>
    <comment ref="L28" authorId="0" shapeId="0" xr:uid="{78A322BA-8BF5-4073-9C97-DBEF4F88FD0D}">
      <text>
        <r>
          <rPr>
            <sz val="9"/>
            <color indexed="81"/>
            <rFont val="Tahoma"/>
            <family val="2"/>
          </rPr>
          <t>Manually update this row to correspond to the year-ends noted in row 21; the starting number in the formula should correspond to the 1st payment after year-end and go through the last payment in column C in the amortization table. This row should be completed for each year shown and the thereafter column for the footnote to update appropriately.</t>
        </r>
      </text>
    </comment>
    <comment ref="L29" authorId="0" shapeId="0" xr:uid="{A825C2DC-A076-41CA-80AB-28C7F5D7499A}">
      <text>
        <r>
          <rPr>
            <sz val="9"/>
            <color indexed="81"/>
            <rFont val="Tahoma"/>
            <family val="2"/>
          </rPr>
          <t>This row is a formula to calculate the weighted average remaining lease term for the current and comparative fiscal year-end.</t>
        </r>
      </text>
    </comment>
    <comment ref="L30" authorId="0" shapeId="0" xr:uid="{88EF8396-1D83-4FEA-BCE0-2D19A9F0B9BB}">
      <text>
        <r>
          <rPr>
            <sz val="9"/>
            <color indexed="81"/>
            <rFont val="Tahoma"/>
            <family val="2"/>
          </rPr>
          <t>This row is a formula to calculate the weighted average discount rate for the current and comparative fiscal year-end.</t>
        </r>
      </text>
    </comment>
    <comment ref="L31" authorId="0" shapeId="0" xr:uid="{46D81E71-0AEF-426D-A161-87CD8673D65F}">
      <text>
        <r>
          <rPr>
            <sz val="9"/>
            <color indexed="81"/>
            <rFont val="Tahoma"/>
            <family val="2"/>
          </rPr>
          <t>Variable lease payments not based on index or rate; amount not included in lease expense above. This amount should be manually added for the current and comparative fiscal year-end.</t>
        </r>
      </text>
    </comment>
    <comment ref="L32" authorId="0" shapeId="0" xr:uid="{AA8C1A4F-1990-427A-889B-2F349924D9EC}">
      <text>
        <r>
          <rPr>
            <sz val="9"/>
            <color indexed="81"/>
            <rFont val="Tahoma"/>
            <family val="2"/>
          </rPr>
          <t>Manually update this row to correspond to the current fiscal year-end and comparative fiscal year-end noted in row 21 and summarize the portion of the payment attributed to lease principal repayment during that year from column E in the amortization table.</t>
        </r>
      </text>
    </comment>
    <comment ref="R35" authorId="0" shapeId="0" xr:uid="{3888AC3C-3751-459C-A17F-F1F5767059AF}">
      <text>
        <r>
          <rPr>
            <sz val="9"/>
            <color indexed="81"/>
            <rFont val="Tahoma"/>
            <family val="2"/>
          </rPr>
          <t>Manually update to appropriate year during implementation.</t>
        </r>
      </text>
    </comment>
    <comment ref="P36" authorId="0" shapeId="0" xr:uid="{41B352D8-3B74-4D96-AC30-6632E55335AC}">
      <text>
        <r>
          <rPr>
            <sz val="9"/>
            <color indexed="81"/>
            <rFont val="Tahoma"/>
            <family val="2"/>
          </rPr>
          <t>Manually update references in this row to correspond to the year-ends noted in row 22 and corresponding lease liability from column F in the amortization table.</t>
        </r>
      </text>
    </comment>
    <comment ref="P37" authorId="0" shapeId="0" xr:uid="{7FE54A79-6ADF-4BDF-99D1-B2F7FAD71442}">
      <text>
        <r>
          <rPr>
            <sz val="9"/>
            <color indexed="81"/>
            <rFont val="Tahoma"/>
            <family val="2"/>
          </rPr>
          <t>Manually update references in this row to correspond to the year-ends noted in row22 and corresponding ROU Asset from column I in the amortization table.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Lisa Wabby</author>
    <author>lwabby</author>
  </authors>
  <commentList>
    <comment ref="H5" authorId="0" shapeId="0" xr:uid="{F4C86B82-7F34-4484-A3EE-8BA74E4455AA}">
      <text>
        <r>
          <rPr>
            <sz val="9"/>
            <color indexed="81"/>
            <rFont val="Tahoma"/>
            <family val="2"/>
          </rPr>
          <t>Insert any relevant notes for consideration.</t>
        </r>
      </text>
    </comment>
    <comment ref="A8" authorId="1" shapeId="0" xr:uid="{21C1F5F6-317C-4F52-8DAB-B6E534BA70E0}">
      <text>
        <r>
          <rPr>
            <sz val="9"/>
            <color indexed="81"/>
            <rFont val="Tahoma"/>
            <family val="2"/>
          </rPr>
          <t>If lease payment increases over the term of the lease either based on an index or rate, disclose the initial payment here and manually insert the index or rate in Payment Column C.
Payment includes amount for nonlease component if elect practical expedient.</t>
        </r>
      </text>
    </comment>
    <comment ref="A9" authorId="0" shapeId="0" xr:uid="{6E4AA657-7691-4E3B-A64B-C488EB40CFD5}">
      <text>
        <r>
          <rPr>
            <sz val="9"/>
            <color indexed="81"/>
            <rFont val="Tahoma"/>
            <family val="2"/>
          </rPr>
          <t>Include any rate increases per contract that are based on an index or rate and manually update the payment in Column C for any contractually obligated increases.</t>
        </r>
      </text>
    </comment>
    <comment ref="L11" authorId="0" shapeId="0" xr:uid="{F319C2B4-3E4B-4FB6-B246-66DE25E14E2E}">
      <text>
        <r>
          <rPr>
            <sz val="9"/>
            <color indexed="81"/>
            <rFont val="Tahoma"/>
            <family val="2"/>
          </rPr>
          <t>The highlighted row will be the last payment made before your fiscal-year end; i.e. if payments are made on the 1st of the month and your year-end is 6/30, it will be the 6/1 payment. If you prefer to not utilize the highlights, they can be removed entirely.</t>
        </r>
      </text>
    </comment>
    <comment ref="A16" authorId="0" shapeId="0" xr:uid="{20249567-1D10-4D2C-9E41-4A9AE014E43F}">
      <text>
        <r>
          <rPr>
            <sz val="10"/>
            <color indexed="81"/>
            <rFont val="Times New Roman"/>
            <family val="1"/>
          </rPr>
          <t>Includes initial direct costs, lease incentives, or other payments made to Lessor at or before the commencement date.</t>
        </r>
      </text>
    </comment>
    <comment ref="O21" authorId="0" shapeId="0" xr:uid="{4F7F0198-3824-4F97-BC5D-A27FF7D542A4}">
      <text>
        <r>
          <rPr>
            <sz val="9"/>
            <color indexed="81"/>
            <rFont val="Tahoma"/>
            <family val="2"/>
          </rPr>
          <t>This column should always correspond to the comparative fiscal year-end of your organization. In subsequent years, the information will need to be updated to reflect the current comparative fiscal year-end.</t>
        </r>
      </text>
    </comment>
    <comment ref="P21" authorId="0" shapeId="0" xr:uid="{2CB8F816-DAFC-417D-B3FF-7576ECC9114D}">
      <text>
        <r>
          <rPr>
            <sz val="9"/>
            <color indexed="81"/>
            <rFont val="Tahoma"/>
            <family val="2"/>
          </rPr>
          <t>This column should always correspond to the current fiscal year-end of your organization. In subsequent years, the information will need to be updated to reflect the current fiscal year-end.</t>
        </r>
      </text>
    </comment>
    <comment ref="A22" authorId="0" shapeId="0" xr:uid="{DDE985A4-16B9-4265-8786-9210168A8F8C}">
      <text>
        <r>
          <rPr>
            <sz val="9"/>
            <color indexed="81"/>
            <rFont val="Tahoma"/>
            <family val="2"/>
          </rPr>
          <t>Manually modify for the number of payments in the lease contract.</t>
        </r>
      </text>
    </comment>
    <comment ref="B22" authorId="0" shapeId="0" xr:uid="{1B1856FD-D6B0-4F9E-A060-16C342812458}">
      <text>
        <r>
          <rPr>
            <sz val="9"/>
            <color indexed="81"/>
            <rFont val="Tahoma"/>
            <family val="2"/>
          </rPr>
          <t>Manually modify for the starting payment and subsequent dates of payments in the lease contract.</t>
        </r>
      </text>
    </comment>
    <comment ref="C22" authorId="0" shapeId="0" xr:uid="{1FA17A39-FB0A-466A-927E-E4288377B37A}">
      <text>
        <r>
          <rPr>
            <sz val="9"/>
            <color indexed="81"/>
            <rFont val="Tahoma"/>
            <family val="2"/>
          </rPr>
          <t>First payment is linked to cell D8 above with subsequent payments equal to the one above; if payments are changed due to index or rate, manually insert those changes as appropriate.</t>
        </r>
      </text>
    </comment>
    <comment ref="D22" authorId="0" shapeId="0" xr:uid="{ADBD8547-C009-467A-9530-5DDA62FB95A7}">
      <text>
        <r>
          <rPr>
            <sz val="9"/>
            <color indexed="81"/>
            <rFont val="Tahoma"/>
            <family val="2"/>
          </rPr>
          <t>Formula can be copied down for any additional payments.</t>
        </r>
      </text>
    </comment>
    <comment ref="E22" authorId="0" shapeId="0" xr:uid="{4B488AE6-A925-494C-B2C8-9421362E3228}">
      <text>
        <r>
          <rPr>
            <sz val="9"/>
            <color indexed="81"/>
            <rFont val="Tahoma"/>
            <family val="2"/>
          </rPr>
          <t>Formula for first payment after NPV for lease commencement can be copied down for any additional payments.</t>
        </r>
      </text>
    </comment>
    <comment ref="G22" authorId="0" shapeId="0" xr:uid="{BD297239-CE0D-4934-8D29-F0367B846F6C}">
      <text>
        <r>
          <rPr>
            <sz val="9"/>
            <color indexed="81"/>
            <rFont val="Tahoma"/>
            <family val="2"/>
          </rPr>
          <t>Formula can be copied down for any additional payments.</t>
        </r>
      </text>
    </comment>
    <comment ref="H22" authorId="0" shapeId="0" xr:uid="{95884B65-E735-475A-BB5F-ABF63B6A09FB}">
      <text>
        <r>
          <rPr>
            <sz val="9"/>
            <color indexed="81"/>
            <rFont val="Tahoma"/>
            <family val="2"/>
          </rPr>
          <t>Formula for calculation after first payment after commencement can be copied down for any additional payments.</t>
        </r>
      </text>
    </comment>
    <comment ref="I22" authorId="0" shapeId="0" xr:uid="{EF831E46-3D35-46C8-B659-A82DE4298972}">
      <text>
        <r>
          <rPr>
            <sz val="9"/>
            <color indexed="81"/>
            <rFont val="Tahoma"/>
            <family val="2"/>
          </rPr>
          <t>Formula can be copied down for any additional payments and needs to include all payments during the term of the lease.</t>
        </r>
      </text>
    </comment>
    <comment ref="E23" authorId="0" shapeId="0" xr:uid="{408DD82F-90D3-43A9-92CC-0FDCE902283D}">
      <text>
        <r>
          <rPr>
            <sz val="9"/>
            <color indexed="81"/>
            <rFont val="Tahoma"/>
            <family val="2"/>
          </rPr>
          <t>This is the lease liability at commencement of the agreement. The formula should include all lease payments in Column C.</t>
        </r>
      </text>
    </comment>
    <comment ref="H23" authorId="0" shapeId="0" xr:uid="{E45610CA-B94B-4714-B6DA-7148B9C6DF0B}">
      <text>
        <r>
          <rPr>
            <sz val="9"/>
            <color indexed="81"/>
            <rFont val="Tahoma"/>
            <family val="2"/>
          </rPr>
          <t>This is the ROU asset at commencement of the agreement. The balance is equal to the lease liability at commencement plus initial direct costs, lease incentives, or other payments made to Lessor at or before the commencement date.</t>
        </r>
      </text>
    </comment>
    <comment ref="L23" authorId="0" shapeId="0" xr:uid="{BA46F2EB-D2D0-427B-AE51-B631AC02C193}">
      <text>
        <r>
          <rPr>
            <sz val="9"/>
            <color indexed="81"/>
            <rFont val="Tahoma"/>
            <family val="2"/>
          </rPr>
          <t>Manually update references in this row to correspond to the current fiscal year-end and comparative fiscal year-end noted in row 21 and corresponding lease liability from column E in the amortization table.</t>
        </r>
      </text>
    </comment>
    <comment ref="L24" authorId="0" shapeId="0" xr:uid="{5ADCC25C-BF1A-4DB7-A7C2-FAE8C9893E22}">
      <text>
        <r>
          <rPr>
            <sz val="9"/>
            <color indexed="81"/>
            <rFont val="Tahoma"/>
            <family val="2"/>
          </rPr>
          <t>Manually update references in this row to correspond to the current fiscal year-end and comparative fiscal year-end noted in row 21 and corresponding ROU Asset from column H in the amortization table.</t>
        </r>
      </text>
    </comment>
    <comment ref="L25" authorId="0" shapeId="0" xr:uid="{BA8E9634-67F2-4258-A69A-01FF3146ED9D}">
      <text>
        <r>
          <rPr>
            <sz val="9"/>
            <color indexed="81"/>
            <rFont val="Tahoma"/>
            <family val="2"/>
          </rPr>
          <t>Manually update this row to correspond to the current fiscal year-end and comparative fiscal year-end noted in row 21 and summarize the straight line operating lease expense from column I in the amortization table.</t>
        </r>
      </text>
    </comment>
    <comment ref="L27" authorId="0" shapeId="0" xr:uid="{C61F9B47-FB90-4B27-B743-5FE55AF7D360}">
      <text>
        <r>
          <rPr>
            <sz val="9"/>
            <color indexed="81"/>
            <rFont val="Tahoma"/>
            <family val="2"/>
          </rPr>
          <t>Manually update this row to correspond to the current fiscal year-end and comparative fiscal year-end noted in row 21; the starting number in the formula should correspond to the 1st payment after year-end and go through the last payment in column A in the amortization table.</t>
        </r>
      </text>
    </comment>
    <comment ref="L28" authorId="0" shapeId="0" xr:uid="{48E92A8C-B1C1-411F-8DAA-C631E42D277C}">
      <text>
        <r>
          <rPr>
            <sz val="9"/>
            <color indexed="81"/>
            <rFont val="Tahoma"/>
            <family val="2"/>
          </rPr>
          <t>Manually update this row to correspond to the year-ends noted in row 21; the starting number in the formula should correspond to the 1st payment after year-end and go through the last payment in column C in the amortization table. This row should be completed for each year shown and the thereafter column for the footnote to update appropriately.</t>
        </r>
      </text>
    </comment>
    <comment ref="L29" authorId="0" shapeId="0" xr:uid="{E242F097-08FA-4B9D-A775-7DC807495E1F}">
      <text>
        <r>
          <rPr>
            <sz val="9"/>
            <color indexed="81"/>
            <rFont val="Tahoma"/>
            <family val="2"/>
          </rPr>
          <t>This row is a formula to calculate the weighted average remaining lease term for the current and comparative fiscal year-end.</t>
        </r>
      </text>
    </comment>
    <comment ref="L30" authorId="0" shapeId="0" xr:uid="{7FEE98BF-1DD9-4BEE-8B95-96E0FD67E6D8}">
      <text>
        <r>
          <rPr>
            <sz val="9"/>
            <color indexed="81"/>
            <rFont val="Tahoma"/>
            <family val="2"/>
          </rPr>
          <t>This row is a formula to calculate the weighted average discount rate for the current and comparative fiscal year-end.</t>
        </r>
      </text>
    </comment>
    <comment ref="L31" authorId="0" shapeId="0" xr:uid="{82C7256C-0A8F-4A9E-B577-0503C0BAF744}">
      <text>
        <r>
          <rPr>
            <sz val="9"/>
            <color indexed="81"/>
            <rFont val="Tahoma"/>
            <family val="2"/>
          </rPr>
          <t>Variable lease payments not based on index or rate; amount not included in lease expense above. This amount should be manually added for the current and comparative fiscal year-end.</t>
        </r>
      </text>
    </comment>
    <comment ref="R35" authorId="0" shapeId="0" xr:uid="{E08DDC19-E300-46D0-8B83-BE8D85C63C75}">
      <text>
        <r>
          <rPr>
            <sz val="9"/>
            <color indexed="81"/>
            <rFont val="Tahoma"/>
            <family val="2"/>
          </rPr>
          <t>Manually update to appropriate year during implementation.</t>
        </r>
      </text>
    </comment>
    <comment ref="P36" authorId="0" shapeId="0" xr:uid="{03C86A42-733D-4C5A-8E13-6F3E48B9C6D1}">
      <text>
        <r>
          <rPr>
            <sz val="9"/>
            <color indexed="81"/>
            <rFont val="Tahoma"/>
            <family val="2"/>
          </rPr>
          <t>Manually update references in this row to correspond to the year-ends noted in row 22 and corresponding lease liability from column E in the amortization table.</t>
        </r>
      </text>
    </comment>
    <comment ref="P37" authorId="0" shapeId="0" xr:uid="{AA1DC31A-D568-4C9A-869E-BDBEBD58AC54}">
      <text>
        <r>
          <rPr>
            <sz val="9"/>
            <color indexed="81"/>
            <rFont val="Tahoma"/>
            <family val="2"/>
          </rPr>
          <t>Manually update references in this row to correspond to the year-ends noted in row 22 and corresponding ROU Asset from column H in the amortization table.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Lisa Wabby</author>
    <author>lwabby</author>
  </authors>
  <commentList>
    <comment ref="H5" authorId="0" shapeId="0" xr:uid="{839BFE9E-FB91-40EF-94E3-905AEF310B47}">
      <text>
        <r>
          <rPr>
            <sz val="9"/>
            <color indexed="81"/>
            <rFont val="Tahoma"/>
            <family val="2"/>
          </rPr>
          <t>Insert any relevant notes for consideration.</t>
        </r>
      </text>
    </comment>
    <comment ref="A8" authorId="1" shapeId="0" xr:uid="{BFAAC837-B6DA-4A32-BEB9-77360E76B195}">
      <text>
        <r>
          <rPr>
            <sz val="9"/>
            <color indexed="81"/>
            <rFont val="Tahoma"/>
            <family val="2"/>
          </rPr>
          <t>If lease payment increases over the term of the lease either based on an index or rate, disclose the initial payment here and manually insert the index or rate in Payment Column C.
Payment includes amount for nonlease component if elect practical expedient.</t>
        </r>
      </text>
    </comment>
    <comment ref="A9" authorId="0" shapeId="0" xr:uid="{68805C28-079F-4D78-B938-DD627CDDB7FA}">
      <text>
        <r>
          <rPr>
            <sz val="9"/>
            <color indexed="81"/>
            <rFont val="Tahoma"/>
            <family val="2"/>
          </rPr>
          <t>Include any rate increases per contract that are based on an index or rate and manually update the payment in Column C for any contractually obligated increases.</t>
        </r>
      </text>
    </comment>
    <comment ref="L11" authorId="0" shapeId="0" xr:uid="{A9B3E91E-76C1-41DB-A3F5-92353F202D40}">
      <text>
        <r>
          <rPr>
            <sz val="9"/>
            <color indexed="81"/>
            <rFont val="Tahoma"/>
            <family val="2"/>
          </rPr>
          <t>The highlighted row will be the last payment made before your fiscal-year end; i.e. if payments are made on the 1st of the month and your year-end is 6/30, it will be the 6/1 payment. If you prefer to not utilize the highlights, they can be removed entirely.</t>
        </r>
      </text>
    </comment>
    <comment ref="A16" authorId="0" shapeId="0" xr:uid="{4AB0CE6A-0162-4238-9FD7-983F5C206F63}">
      <text>
        <r>
          <rPr>
            <sz val="10"/>
            <color indexed="81"/>
            <rFont val="Times New Roman"/>
            <family val="1"/>
          </rPr>
          <t>Includes initial direct costs, lease incentives, or other payments made to Lessor at or before the commencement date.</t>
        </r>
      </text>
    </comment>
    <comment ref="O21" authorId="0" shapeId="0" xr:uid="{651EDCF1-1CB3-4B23-8FEC-659A4737D29E}">
      <text>
        <r>
          <rPr>
            <sz val="9"/>
            <color indexed="81"/>
            <rFont val="Tahoma"/>
            <family val="2"/>
          </rPr>
          <t>This column should always correspond to the comparative fiscal year-end of your organization. In subsequent years, the information will need to be updated to reflect the current comparative fiscal year-end.</t>
        </r>
      </text>
    </comment>
    <comment ref="P21" authorId="0" shapeId="0" xr:uid="{DC08B95F-1CD8-4511-8EA1-AB7235D1CEE8}">
      <text>
        <r>
          <rPr>
            <sz val="9"/>
            <color indexed="81"/>
            <rFont val="Tahoma"/>
            <family val="2"/>
          </rPr>
          <t>This column should always correspond to the current fiscal year-end of your organization. In subsequent years, the information will need to be updated to reflect the current fiscal year-end.</t>
        </r>
      </text>
    </comment>
    <comment ref="A22" authorId="0" shapeId="0" xr:uid="{A4D4C5DE-CC4D-4F2D-B7B4-0F9AF73AA13B}">
      <text>
        <r>
          <rPr>
            <sz val="9"/>
            <color indexed="81"/>
            <rFont val="Tahoma"/>
            <family val="2"/>
          </rPr>
          <t>Manually modify for the number of payments in the lease contract.</t>
        </r>
      </text>
    </comment>
    <comment ref="B22" authorId="0" shapeId="0" xr:uid="{067E6FF3-7CD1-49E6-8290-F198C6B03272}">
      <text>
        <r>
          <rPr>
            <sz val="9"/>
            <color indexed="81"/>
            <rFont val="Tahoma"/>
            <family val="2"/>
          </rPr>
          <t>Manually modify for the starting payment and subsequent dates of payments in the lease contract.</t>
        </r>
      </text>
    </comment>
    <comment ref="C22" authorId="0" shapeId="0" xr:uid="{E299CB3A-2BF5-4BA6-9A59-C82BB269AE5E}">
      <text>
        <r>
          <rPr>
            <sz val="9"/>
            <color indexed="81"/>
            <rFont val="Tahoma"/>
            <family val="2"/>
          </rPr>
          <t>First payment is linked to cell D8 above with subsequent payments equal to the one above; if payments are changed due to index or rate, manually insert those changes as appropriate.</t>
        </r>
      </text>
    </comment>
    <comment ref="D22" authorId="0" shapeId="0" xr:uid="{CE7D3C04-77EA-4A62-A28F-486994D124AE}">
      <text>
        <r>
          <rPr>
            <sz val="9"/>
            <color indexed="81"/>
            <rFont val="Tahoma"/>
            <family val="2"/>
          </rPr>
          <t>Formula can be copied down for any additional payments.</t>
        </r>
      </text>
    </comment>
    <comment ref="E22" authorId="0" shapeId="0" xr:uid="{2555A198-4F17-483B-9786-3699DB4A8F18}">
      <text>
        <r>
          <rPr>
            <sz val="9"/>
            <color indexed="81"/>
            <rFont val="Tahoma"/>
            <family val="2"/>
          </rPr>
          <t>Formula for first payment after NPV for lease commencement can be copied down for any additional payments.</t>
        </r>
      </text>
    </comment>
    <comment ref="G22" authorId="0" shapeId="0" xr:uid="{245FDC62-E207-4DDB-BD37-B2A4017E0F29}">
      <text>
        <r>
          <rPr>
            <sz val="9"/>
            <color indexed="81"/>
            <rFont val="Tahoma"/>
            <family val="2"/>
          </rPr>
          <t>Formula can be copied down for any additional payments.</t>
        </r>
      </text>
    </comment>
    <comment ref="H22" authorId="0" shapeId="0" xr:uid="{BEC4E1E1-190E-4825-BEC1-970E8E8A6A85}">
      <text>
        <r>
          <rPr>
            <sz val="9"/>
            <color indexed="81"/>
            <rFont val="Tahoma"/>
            <family val="2"/>
          </rPr>
          <t>Formula for calculation after first payment after commencement can be copied down for any additional payments.</t>
        </r>
      </text>
    </comment>
    <comment ref="I22" authorId="0" shapeId="0" xr:uid="{B64C4BE4-06E4-493F-979B-CB5B2DC7E845}">
      <text>
        <r>
          <rPr>
            <sz val="9"/>
            <color indexed="81"/>
            <rFont val="Tahoma"/>
            <family val="2"/>
          </rPr>
          <t>Formula can be copied down for any additional payments and needs to include all payments during the term of the lease.</t>
        </r>
      </text>
    </comment>
    <comment ref="E23" authorId="0" shapeId="0" xr:uid="{F3241D22-52A1-4358-B372-B3035C4DACDB}">
      <text>
        <r>
          <rPr>
            <sz val="9"/>
            <color indexed="81"/>
            <rFont val="Tahoma"/>
            <family val="2"/>
          </rPr>
          <t>This is the lease liability at commencement of the agreement. The formula should include all lease payments in Column C.</t>
        </r>
      </text>
    </comment>
    <comment ref="H23" authorId="0" shapeId="0" xr:uid="{777B3D47-B602-4109-AF19-9FBC3D459F67}">
      <text>
        <r>
          <rPr>
            <sz val="9"/>
            <color indexed="81"/>
            <rFont val="Tahoma"/>
            <family val="2"/>
          </rPr>
          <t>This is the ROU asset at commencement of the agreement. The balance is equal to the lease liability at commencement plus initial direct costs, lease incentives, or other payments made to Lessor at or before the commencement date.</t>
        </r>
      </text>
    </comment>
    <comment ref="L23" authorId="0" shapeId="0" xr:uid="{03BB8A6B-5881-4AAA-AAAF-E5ACC67A2E53}">
      <text>
        <r>
          <rPr>
            <sz val="9"/>
            <color indexed="81"/>
            <rFont val="Tahoma"/>
            <family val="2"/>
          </rPr>
          <t>Manually update references in this row to correspond to the current fiscal year-end and comparative fiscal year-end noted in row 21 and corresponding lease liability from column E in the amortization table.</t>
        </r>
      </text>
    </comment>
    <comment ref="L24" authorId="0" shapeId="0" xr:uid="{AE5BC24E-6174-4A68-8A23-796A668E0166}">
      <text>
        <r>
          <rPr>
            <sz val="9"/>
            <color indexed="81"/>
            <rFont val="Tahoma"/>
            <family val="2"/>
          </rPr>
          <t>Manually update references in this row to correspond to the current fiscal year-end and comparative fiscal year-end noted in row 21 and corresponding ROU Asset from column H in the amortization table.</t>
        </r>
      </text>
    </comment>
    <comment ref="L25" authorId="0" shapeId="0" xr:uid="{D865F989-3307-478D-98BD-A789F71EFF3F}">
      <text>
        <r>
          <rPr>
            <sz val="9"/>
            <color indexed="81"/>
            <rFont val="Tahoma"/>
            <family val="2"/>
          </rPr>
          <t>Manually update this row to correspond to the current fiscal year-end and comparative fiscal year-end noted in row 21 and summarize the straight line operating lease expense from column I in the amortization table.</t>
        </r>
      </text>
    </comment>
    <comment ref="L27" authorId="0" shapeId="0" xr:uid="{6E073FD3-887B-4574-B7A4-1911DDBC5D6C}">
      <text>
        <r>
          <rPr>
            <sz val="9"/>
            <color indexed="81"/>
            <rFont val="Tahoma"/>
            <family val="2"/>
          </rPr>
          <t>Manually update this row to correspond to the current fiscal year-end and comparative fiscal year-end noted in row 21; the starting number in the formula should correspond to the 1st payment after year-end and go through the last payment in column A in the amortization table.</t>
        </r>
      </text>
    </comment>
    <comment ref="L28" authorId="0" shapeId="0" xr:uid="{B9E27A94-4AF3-4458-8B95-226BE5F5D675}">
      <text>
        <r>
          <rPr>
            <sz val="9"/>
            <color indexed="81"/>
            <rFont val="Tahoma"/>
            <family val="2"/>
          </rPr>
          <t>Manually update this row to correspond to the year-ends noted in row 21; the starting number in the formula should correspond to the 1st payment after year-end and go through the last payment in column C in the amortization table. This row should be completed for each year shown and the thereafter column for the footnote to update</t>
        </r>
        <r>
          <rPr>
            <b/>
            <sz val="9"/>
            <color indexed="81"/>
            <rFont val="Tahoma"/>
            <family val="2"/>
          </rPr>
          <t xml:space="preserve"> </t>
        </r>
        <r>
          <rPr>
            <sz val="9"/>
            <color indexed="81"/>
            <rFont val="Tahoma"/>
            <family val="2"/>
          </rPr>
          <t>appropriately.</t>
        </r>
      </text>
    </comment>
    <comment ref="L29" authorId="0" shapeId="0" xr:uid="{561B9E6F-521A-4C38-B5B7-7EF8D32DDDE5}">
      <text>
        <r>
          <rPr>
            <sz val="9"/>
            <color indexed="81"/>
            <rFont val="Tahoma"/>
            <family val="2"/>
          </rPr>
          <t>This row is a formula to calculate the weighted average remaining lease term for the current and comparative fiscal year-end.</t>
        </r>
      </text>
    </comment>
    <comment ref="L30" authorId="0" shapeId="0" xr:uid="{590316A3-196F-4CD9-B5CB-F8856C4ED6C0}">
      <text>
        <r>
          <rPr>
            <sz val="9"/>
            <color indexed="81"/>
            <rFont val="Tahoma"/>
            <family val="2"/>
          </rPr>
          <t>This row is a formula to calculate the weighted average discount rate for the current and comparative fiscal year-end.</t>
        </r>
      </text>
    </comment>
    <comment ref="L31" authorId="0" shapeId="0" xr:uid="{5B457BEB-93EC-47EF-A0B8-332473615CB9}">
      <text>
        <r>
          <rPr>
            <sz val="9"/>
            <color indexed="81"/>
            <rFont val="Tahoma"/>
            <family val="2"/>
          </rPr>
          <t>Variable lease payments not based on index or rate; amount not included in lease expense above. This amount should be manually added for the current and comparative fiscal year-end.</t>
        </r>
      </text>
    </comment>
    <comment ref="R35" authorId="0" shapeId="0" xr:uid="{97FDB1C4-BD10-4E4F-B4EC-E257F75A0052}">
      <text>
        <r>
          <rPr>
            <sz val="9"/>
            <color indexed="81"/>
            <rFont val="Tahoma"/>
            <family val="2"/>
          </rPr>
          <t>Manually update to appropriate year during implementation.</t>
        </r>
      </text>
    </comment>
    <comment ref="P36" authorId="0" shapeId="0" xr:uid="{63A5E89B-DB33-4571-8962-C2C4235661E3}">
      <text>
        <r>
          <rPr>
            <sz val="9"/>
            <color indexed="81"/>
            <rFont val="Tahoma"/>
            <family val="2"/>
          </rPr>
          <t>Manually update references in this row to correspond to the year-ends noted in row 22 and corresponding lease liability from column E in the amortization table.</t>
        </r>
      </text>
    </comment>
    <comment ref="P37" authorId="0" shapeId="0" xr:uid="{890B7B9B-2E42-4001-BB26-F58E50761CC2}">
      <text>
        <r>
          <rPr>
            <sz val="9"/>
            <color indexed="81"/>
            <rFont val="Tahoma"/>
            <family val="2"/>
          </rPr>
          <t>Manually update references in this row to correspond to the year-ends noted in row 22 and corresponding ROU Asset from column H in the amortization table.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Lisa Wabby</author>
    <author>lwabby</author>
  </authors>
  <commentList>
    <comment ref="H5" authorId="0" shapeId="0" xr:uid="{CFA7B6BF-DFB4-4D92-8D28-8A10FDA07176}">
      <text>
        <r>
          <rPr>
            <sz val="9"/>
            <color indexed="81"/>
            <rFont val="Tahoma"/>
            <family val="2"/>
          </rPr>
          <t>Insert any relevant notes for consideration.</t>
        </r>
      </text>
    </comment>
    <comment ref="A8" authorId="1" shapeId="0" xr:uid="{7BF77005-67FD-4651-8D92-542DD5DE3701}">
      <text>
        <r>
          <rPr>
            <sz val="9"/>
            <color indexed="81"/>
            <rFont val="Tahoma"/>
            <family val="2"/>
          </rPr>
          <t>If lease payment increases over the term of the lease either based on an index or rate, disclose the initial payment here and manually insert the index or rate in Payment Column C.
Payment includes amount for nonlease component if elect practical expedient.</t>
        </r>
      </text>
    </comment>
    <comment ref="A9" authorId="0" shapeId="0" xr:uid="{3312C54F-6624-46D5-A2F9-E3524DDAA819}">
      <text>
        <r>
          <rPr>
            <sz val="9"/>
            <color indexed="81"/>
            <rFont val="Tahoma"/>
            <family val="2"/>
          </rPr>
          <t>Include any rate increases per contract that are based on an index or rate and manually update the payment in Column C for any contractually obligated increases.</t>
        </r>
      </text>
    </comment>
    <comment ref="L11" authorId="0" shapeId="0" xr:uid="{F87DB935-6729-4048-91CC-DDA13BE5F8EF}">
      <text>
        <r>
          <rPr>
            <sz val="9"/>
            <color indexed="81"/>
            <rFont val="Tahoma"/>
            <family val="2"/>
          </rPr>
          <t>The highlighted row will be the last payment made before your fiscal-year end; i.e. if payments are made on the 1st of the month and your year-end is 6/30, it will be the 6/1 payment. If you prefer to not utilize the highlights, they can be removed entirely.</t>
        </r>
      </text>
    </comment>
    <comment ref="A16" authorId="0" shapeId="0" xr:uid="{6B3B1D17-4BC5-4B31-BE7E-D5ACA1D51A98}">
      <text>
        <r>
          <rPr>
            <sz val="10"/>
            <color indexed="81"/>
            <rFont val="Times New Roman"/>
            <family val="1"/>
          </rPr>
          <t>Includes initial direct costs, lease incentives, or other payments made to Lessor at or before the commencement date.</t>
        </r>
      </text>
    </comment>
    <comment ref="O21" authorId="0" shapeId="0" xr:uid="{A0BB05E2-30EE-4661-AB12-C03DCE5C2B3B}">
      <text>
        <r>
          <rPr>
            <sz val="9"/>
            <color indexed="81"/>
            <rFont val="Tahoma"/>
            <family val="2"/>
          </rPr>
          <t>This column should always correspond to the comparative fiscal year-end of your organization. In subsequent years, the information will need to be updated to reflect the current comparative fiscal year-end.</t>
        </r>
      </text>
    </comment>
    <comment ref="P21" authorId="0" shapeId="0" xr:uid="{3C9DF940-A69D-4852-8B15-63091AB84AA2}">
      <text>
        <r>
          <rPr>
            <sz val="9"/>
            <color indexed="81"/>
            <rFont val="Tahoma"/>
            <family val="2"/>
          </rPr>
          <t>This column should always correspond to the current fiscal year-end of your organization. In subsequent years, the information will need to be updated to reflect the current fiscal year-end.</t>
        </r>
      </text>
    </comment>
    <comment ref="A22" authorId="0" shapeId="0" xr:uid="{293D715C-E4FD-4AD1-8BDC-228435AC9125}">
      <text>
        <r>
          <rPr>
            <sz val="9"/>
            <color indexed="81"/>
            <rFont val="Tahoma"/>
            <family val="2"/>
          </rPr>
          <t>Manually modify for the number of payments in the lease contract.</t>
        </r>
      </text>
    </comment>
    <comment ref="B22" authorId="0" shapeId="0" xr:uid="{33C7CB18-062A-49F1-9584-1E9E06FE3CFB}">
      <text>
        <r>
          <rPr>
            <sz val="9"/>
            <color indexed="81"/>
            <rFont val="Tahoma"/>
            <family val="2"/>
          </rPr>
          <t>Manually modify for the starting payment and subsequent dates of payments in the lease contract.</t>
        </r>
      </text>
    </comment>
    <comment ref="C22" authorId="0" shapeId="0" xr:uid="{CC52CA97-CFAB-4133-8E5B-D2D0855D4A35}">
      <text>
        <r>
          <rPr>
            <sz val="9"/>
            <color indexed="81"/>
            <rFont val="Tahoma"/>
            <family val="2"/>
          </rPr>
          <t>First payment is linked to cell D8 above with subsequent payments equal to the one above; if payments are changed due to index or rate, manually insert those changes as appropriate.</t>
        </r>
      </text>
    </comment>
    <comment ref="D22" authorId="0" shapeId="0" xr:uid="{B3C9E6A7-4A0E-4513-A812-6BE504AA0FE7}">
      <text>
        <r>
          <rPr>
            <sz val="9"/>
            <color indexed="81"/>
            <rFont val="Tahoma"/>
            <family val="2"/>
          </rPr>
          <t>Formula can be copied down for any additional payments.</t>
        </r>
      </text>
    </comment>
    <comment ref="E22" authorId="0" shapeId="0" xr:uid="{42AA5A76-E85E-458F-B185-58F7C29647C1}">
      <text>
        <r>
          <rPr>
            <sz val="9"/>
            <color indexed="81"/>
            <rFont val="Tahoma"/>
            <family val="2"/>
          </rPr>
          <t>Formula for first payment after NPV for lease commencement can be copied down for any additional payments.</t>
        </r>
      </text>
    </comment>
    <comment ref="G22" authorId="0" shapeId="0" xr:uid="{A67145D6-BDE8-4CBD-B0C2-829DEDE4E911}">
      <text>
        <r>
          <rPr>
            <sz val="9"/>
            <color indexed="81"/>
            <rFont val="Tahoma"/>
            <family val="2"/>
          </rPr>
          <t>Formula can be copied down for any additional payments.</t>
        </r>
      </text>
    </comment>
    <comment ref="H22" authorId="0" shapeId="0" xr:uid="{CE8F53EE-0667-4038-9010-EAACAD73C18F}">
      <text>
        <r>
          <rPr>
            <sz val="9"/>
            <color indexed="81"/>
            <rFont val="Tahoma"/>
            <family val="2"/>
          </rPr>
          <t>Formula for calculation after first payment after commencement can be copied down for any additional payments.</t>
        </r>
      </text>
    </comment>
    <comment ref="I22" authorId="0" shapeId="0" xr:uid="{37F87710-5CCD-4141-B1AD-A80ABAA8AEC8}">
      <text>
        <r>
          <rPr>
            <sz val="9"/>
            <color indexed="81"/>
            <rFont val="Tahoma"/>
            <family val="2"/>
          </rPr>
          <t>Formula can be copied down for any additional payments and needs to include all payments during the term of the lease.</t>
        </r>
      </text>
    </comment>
    <comment ref="E23" authorId="0" shapeId="0" xr:uid="{3B51BB64-0DB2-4598-BBBB-BD02BB4498E1}">
      <text>
        <r>
          <rPr>
            <sz val="9"/>
            <color indexed="81"/>
            <rFont val="Tahoma"/>
            <family val="2"/>
          </rPr>
          <t>This is the lease liability at commencement of the agreement. The formula should include all lease payments in Column C.</t>
        </r>
      </text>
    </comment>
    <comment ref="H23" authorId="0" shapeId="0" xr:uid="{42151934-D80F-47B4-960A-269BFC1A1E20}">
      <text>
        <r>
          <rPr>
            <sz val="9"/>
            <color indexed="81"/>
            <rFont val="Tahoma"/>
            <family val="2"/>
          </rPr>
          <t>This is the ROU asset at commencement of the agreement. The balance is equal to the lease liability at commencement plus initial direct costs, lease incentives, or other payments made to Lessor at or before the commencement date.</t>
        </r>
      </text>
    </comment>
    <comment ref="L23" authorId="0" shapeId="0" xr:uid="{E11F230B-066C-4808-AF5E-9751C5DE2D58}">
      <text>
        <r>
          <rPr>
            <sz val="9"/>
            <color indexed="81"/>
            <rFont val="Tahoma"/>
            <family val="2"/>
          </rPr>
          <t>Manually update references in this row to correspond to the current fiscal year-end and comparative fiscal year-end noted in row 21 and corresponding lease liability from column E in the amortization table.</t>
        </r>
      </text>
    </comment>
    <comment ref="L24" authorId="0" shapeId="0" xr:uid="{EA78D44F-A6D2-4C1B-9F29-B89EEF388722}">
      <text>
        <r>
          <rPr>
            <sz val="9"/>
            <color indexed="81"/>
            <rFont val="Tahoma"/>
            <family val="2"/>
          </rPr>
          <t>Manually update references in this row to correspond to the current fiscal year-end and comparative fiscal year-end noted in row 21 and corresponding ROU Asset from column H in the amortization table.</t>
        </r>
      </text>
    </comment>
    <comment ref="L25" authorId="0" shapeId="0" xr:uid="{7B826A4B-9C6B-444E-882B-3233CC923443}">
      <text>
        <r>
          <rPr>
            <sz val="9"/>
            <color indexed="81"/>
            <rFont val="Tahoma"/>
            <family val="2"/>
          </rPr>
          <t>Manually update this row to correspond to the current fiscal year-end and comparative fiscal year-end noted in row 21 and summarize the straight line operating lease expense from column I in the amortization table.</t>
        </r>
      </text>
    </comment>
    <comment ref="L27" authorId="0" shapeId="0" xr:uid="{2B0F079E-FE97-4B39-A3FB-2F93A5966D45}">
      <text>
        <r>
          <rPr>
            <sz val="9"/>
            <color indexed="81"/>
            <rFont val="Tahoma"/>
            <family val="2"/>
          </rPr>
          <t>Manually update this row to correspond to the current fiscal year-end and comparative fiscal year-end noted in row 21; the starting number in the formula should correspond to the 1st payment after year-end and go through the last payment in column A in the amortization table.</t>
        </r>
      </text>
    </comment>
    <comment ref="L28" authorId="0" shapeId="0" xr:uid="{15426687-5302-4EC0-955C-1680A13ABC32}">
      <text>
        <r>
          <rPr>
            <sz val="9"/>
            <color indexed="81"/>
            <rFont val="Tahoma"/>
            <family val="2"/>
          </rPr>
          <t>Manually update this row to correspond to the year-ends noted in row 21; the starting number in the formula should correspond to the 1st payment after year-end and go through the last payment in column C in the amortization table. This row should be completed for each year shown and the thereafter column for the footnote to update appropriately.</t>
        </r>
      </text>
    </comment>
    <comment ref="L29" authorId="0" shapeId="0" xr:uid="{096F7A90-E69B-49C9-B1E9-A5AA49BF7C7B}">
      <text>
        <r>
          <rPr>
            <sz val="9"/>
            <color indexed="81"/>
            <rFont val="Tahoma"/>
            <family val="2"/>
          </rPr>
          <t>This row is a formula to calculate the weighted average remaining lease term for the current and comparative fiscal year-end.</t>
        </r>
      </text>
    </comment>
    <comment ref="L30" authorId="0" shapeId="0" xr:uid="{15DB338B-E81B-4990-B8EB-28CDC8F0EBE9}">
      <text>
        <r>
          <rPr>
            <sz val="9"/>
            <color indexed="81"/>
            <rFont val="Tahoma"/>
            <family val="2"/>
          </rPr>
          <t>This row is a formula to calculate the weighted average discount rate for the current and comparative fiscal year-end.</t>
        </r>
      </text>
    </comment>
    <comment ref="L31" authorId="0" shapeId="0" xr:uid="{9285DAD6-3B02-4EF0-B3DD-F137D053E1D8}">
      <text>
        <r>
          <rPr>
            <sz val="9"/>
            <color indexed="81"/>
            <rFont val="Tahoma"/>
            <family val="2"/>
          </rPr>
          <t>Variable lease payments not based on index or rate; amount not included in lease expense above. This amount should be manually added for the current and comparative fiscal year-end.</t>
        </r>
      </text>
    </comment>
    <comment ref="R35" authorId="0" shapeId="0" xr:uid="{9F770EF7-8671-4AF4-93F0-5C93DFE65212}">
      <text>
        <r>
          <rPr>
            <sz val="9"/>
            <color indexed="81"/>
            <rFont val="Tahoma"/>
            <family val="2"/>
          </rPr>
          <t>Manually update to appropriate year during implementation.</t>
        </r>
      </text>
    </comment>
    <comment ref="P36" authorId="0" shapeId="0" xr:uid="{84F17A7E-448E-43A6-902C-BDC8BD54F951}">
      <text>
        <r>
          <rPr>
            <sz val="9"/>
            <color indexed="81"/>
            <rFont val="Tahoma"/>
            <family val="2"/>
          </rPr>
          <t>Manually update references in this row to correspond to the year-ends noted in row 22 and corresponding lease liability from column E in the amortization table.</t>
        </r>
      </text>
    </comment>
    <comment ref="P37" authorId="0" shapeId="0" xr:uid="{5430C476-7C32-46AE-9BDD-3DBF105C9F97}">
      <text>
        <r>
          <rPr>
            <sz val="9"/>
            <color indexed="81"/>
            <rFont val="Tahoma"/>
            <family val="2"/>
          </rPr>
          <t>Manually update references in this row to correspond to the year-ends noted in row 22 and corresponding ROU Asset from column H in the amortization table.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Lisa Wabby</author>
  </authors>
  <commentList>
    <comment ref="E25" authorId="0" shapeId="0" xr:uid="{5804D2A8-8359-4E82-94A7-3267D2493719}">
      <text>
        <r>
          <rPr>
            <sz val="9"/>
            <color indexed="81"/>
            <rFont val="Tahoma"/>
            <family val="2"/>
          </rPr>
          <t>This is a formula linked to amounts disclosed on each lease tab. If any additional variable lease cost, add to existing formula.</t>
        </r>
      </text>
    </comment>
    <comment ref="G25" authorId="0" shapeId="0" xr:uid="{159539C2-22A5-43A5-B0F8-C607EE8DD808}">
      <text>
        <r>
          <rPr>
            <sz val="9"/>
            <color indexed="81"/>
            <rFont val="Tahoma"/>
            <family val="2"/>
          </rPr>
          <t>This is a formula linked to amounts disclosed on each lease tab. If any additional variable lease cost, add to existing formula.</t>
        </r>
      </text>
    </comment>
    <comment ref="H59" authorId="0" shapeId="0" xr:uid="{52170D97-51DA-4168-B383-6540AF397B28}">
      <text>
        <r>
          <rPr>
            <sz val="9"/>
            <color indexed="81"/>
            <rFont val="Tahoma"/>
            <family val="2"/>
          </rPr>
          <t>This is a formula linked to total of all finance lease payments.</t>
        </r>
      </text>
    </comment>
    <comment ref="H64" authorId="0" shapeId="0" xr:uid="{4CDB0769-FEA3-4579-9445-C1A9E935A44E}">
      <text>
        <r>
          <rPr>
            <sz val="9"/>
            <color indexed="81"/>
            <rFont val="Tahoma"/>
            <family val="2"/>
          </rPr>
          <t>This is a formula linked to total of all operating lease payments.</t>
        </r>
      </text>
    </comment>
  </commentList>
</comments>
</file>

<file path=xl/sharedStrings.xml><?xml version="1.0" encoding="utf-8"?>
<sst xmlns="http://schemas.openxmlformats.org/spreadsheetml/2006/main" count="793" uniqueCount="245">
  <si>
    <t>Inception</t>
  </si>
  <si>
    <t>Operating</t>
  </si>
  <si>
    <t>Lease Liability Calculation</t>
  </si>
  <si>
    <t>Assets:</t>
  </si>
  <si>
    <t>Liabilities:</t>
  </si>
  <si>
    <t>Lease cost:</t>
  </si>
  <si>
    <t>Interest on lease liabilities</t>
  </si>
  <si>
    <t>Operating lease costs</t>
  </si>
  <si>
    <t>Short-term lease cost</t>
  </si>
  <si>
    <t>Variable lease cost</t>
  </si>
  <si>
    <t>Sublease income</t>
  </si>
  <si>
    <t>Remaining Lease Payments</t>
  </si>
  <si>
    <t>Remaining Lease Term</t>
  </si>
  <si>
    <t>Weighted Average Remaining Lease Term</t>
  </si>
  <si>
    <t>Weighted Average Discount Rate</t>
  </si>
  <si>
    <t>Lessor</t>
  </si>
  <si>
    <t>Payment</t>
  </si>
  <si>
    <t>Principal</t>
  </si>
  <si>
    <t>Lease Liability</t>
  </si>
  <si>
    <t>Pmt No.</t>
  </si>
  <si>
    <t>Payment Date</t>
  </si>
  <si>
    <t>JE at inception:</t>
  </si>
  <si>
    <t>CR: Lease Liability</t>
  </si>
  <si>
    <t>DR: Lease liability</t>
  </si>
  <si>
    <t>DR Interest expense</t>
  </si>
  <si>
    <t>CR: Cash</t>
  </si>
  <si>
    <t>CR: ROU Asset</t>
  </si>
  <si>
    <t>CR Lease liability</t>
  </si>
  <si>
    <t>DR Lease expense</t>
  </si>
  <si>
    <t>CR Lease Liability</t>
  </si>
  <si>
    <t>CR ROU Asset</t>
  </si>
  <si>
    <t>DR Lease liability</t>
  </si>
  <si>
    <t>CR Cash</t>
  </si>
  <si>
    <t>FY20</t>
  </si>
  <si>
    <t>FY21</t>
  </si>
  <si>
    <t>FY22</t>
  </si>
  <si>
    <t>FY23</t>
  </si>
  <si>
    <t>FY24</t>
  </si>
  <si>
    <t>Pmt #</t>
  </si>
  <si>
    <t>FY25</t>
  </si>
  <si>
    <t>Payment date</t>
  </si>
  <si>
    <t xml:space="preserve"> </t>
  </si>
  <si>
    <t>Disclosure Summary</t>
  </si>
  <si>
    <t>FOOTNOTES:</t>
  </si>
  <si>
    <t>Amortization of ROU assets</t>
  </si>
  <si>
    <t>Weighted-average discount rate</t>
  </si>
  <si>
    <t>Operating leases</t>
  </si>
  <si>
    <t>Weighted-average remaining lease term</t>
  </si>
  <si>
    <t>Years Ending June 30,</t>
  </si>
  <si>
    <t>Amounts</t>
  </si>
  <si>
    <t>ABC NPO</t>
  </si>
  <si>
    <t>Less: imputed interest</t>
  </si>
  <si>
    <t>Future minimum lease payments required under operating and finance leases that have an initial or remaining non-cancelable lease term in excess of one year are as follows:</t>
  </si>
  <si>
    <t>ASSETS:</t>
  </si>
  <si>
    <t>Cash and cash equivalents</t>
  </si>
  <si>
    <t>Property and equipment–net</t>
  </si>
  <si>
    <t>Total Assets</t>
  </si>
  <si>
    <t>LIABILITIES AND NET ASSETS:</t>
  </si>
  <si>
    <t>Accrued expenses</t>
  </si>
  <si>
    <t>Net assets:</t>
  </si>
  <si>
    <t>Without donor restrictions</t>
  </si>
  <si>
    <t>With donor restrictions</t>
  </si>
  <si>
    <t>Total Liabilities and Net Assets</t>
  </si>
  <si>
    <t>Statements of Financial Position</t>
  </si>
  <si>
    <t>2021</t>
  </si>
  <si>
    <t>Other assets</t>
  </si>
  <si>
    <t>Operating lease right-of-use asset</t>
  </si>
  <si>
    <t>Accounts payable</t>
  </si>
  <si>
    <t>Operating lease liabilities</t>
  </si>
  <si>
    <t xml:space="preserve">SOFP Presentation considerations: </t>
  </si>
  <si>
    <t>(a)</t>
  </si>
  <si>
    <t xml:space="preserve">(a) </t>
  </si>
  <si>
    <t>(b)</t>
  </si>
  <si>
    <t xml:space="preserve">(c) </t>
  </si>
  <si>
    <t>SOA Presentation considerations:</t>
  </si>
  <si>
    <t xml:space="preserve">(b) </t>
  </si>
  <si>
    <t>Operating leases- operating lease payments (expense) shown as part of cash flows from operating activities</t>
  </si>
  <si>
    <t>From Section 1 Lease Gathering Form</t>
  </si>
  <si>
    <t>Frequency</t>
  </si>
  <si>
    <t>Lease term (listed in terms of frequency)</t>
  </si>
  <si>
    <t>From Section 6 Lease Gathering Form</t>
  </si>
  <si>
    <t>Other payments less lessor-paid incentives</t>
  </si>
  <si>
    <t>ORGANIZATION NAME</t>
  </si>
  <si>
    <t>Monthly</t>
  </si>
  <si>
    <t>monthly</t>
  </si>
  <si>
    <t>Lease Expense</t>
  </si>
  <si>
    <t>Frequency in terms of payments per year</t>
  </si>
  <si>
    <t>Interest Expense</t>
  </si>
  <si>
    <t>Amortization Expense</t>
  </si>
  <si>
    <t>SOA - Operating Lease Expense</t>
  </si>
  <si>
    <t>Other Notes</t>
  </si>
  <si>
    <t>ADDING TABS</t>
  </si>
  <si>
    <t>DELETING TABS</t>
  </si>
  <si>
    <t>UPDATING TABS FOR LEASE AGREEMENTS</t>
  </si>
  <si>
    <t>FOOTNOTE CALCULATIONS</t>
  </si>
  <si>
    <t>Input (monthly - 12; quarterly - 4; annual - 1)</t>
  </si>
  <si>
    <t>If lease components are buried in other SOFP line items, footnotes should include a disclosure of what line items they are included in.</t>
  </si>
  <si>
    <t>Initial payment amount</t>
  </si>
  <si>
    <t>Leased asset</t>
  </si>
  <si>
    <t>Commencement date of lease</t>
  </si>
  <si>
    <t>Termination date of lease</t>
  </si>
  <si>
    <t>Discount rate</t>
  </si>
  <si>
    <t>SOA - Amortization Expense</t>
  </si>
  <si>
    <t>SOA - Interest Expense (SCF - Operating)</t>
  </si>
  <si>
    <t>Variable Lease Cost</t>
  </si>
  <si>
    <t>1st Payment JE:</t>
  </si>
  <si>
    <t>From Section 2 &amp; 6 Lease Gathering Form</t>
  </si>
  <si>
    <t>Example note: One year free of rent</t>
  </si>
  <si>
    <t>Contractually obligated payment changes</t>
  </si>
  <si>
    <t>Current YE</t>
  </si>
  <si>
    <t>Comparative YE</t>
  </si>
  <si>
    <t>quarterly</t>
  </si>
  <si>
    <t>FY19</t>
  </si>
  <si>
    <t>Beg. of Comparative YE</t>
  </si>
  <si>
    <t>Interest paid</t>
  </si>
  <si>
    <t>NONCASH DISCLOSURE</t>
  </si>
  <si>
    <t xml:space="preserve">CASH FLOWS FROM OPERATING ACTIVITIES:		
</t>
  </si>
  <si>
    <t>Change in net assets</t>
  </si>
  <si>
    <t>Adjustments to reconcile change in net assets</t>
  </si>
  <si>
    <t xml:space="preserve">  to net cash provided by operating activities:</t>
  </si>
  <si>
    <t>Amortization</t>
  </si>
  <si>
    <t>CASH FLOWS FROM FINANCING ACTIVITIES:</t>
  </si>
  <si>
    <t>SOCF Presentation considerations:</t>
  </si>
  <si>
    <t>Liability Accretion</t>
  </si>
  <si>
    <t>SCF - Lease Principal Repayment (Financing)</t>
  </si>
  <si>
    <t>In the year of adoption, if your organization elects to recognize the cumulative adjustment as of the year of adoption, column G represents the cumulative adjustment to be recorded. Only the year of adoption should be reported in the footnotes under ASC 842; comparative year should be presented under ASC 840.</t>
  </si>
  <si>
    <t>Right-of-Use Asset</t>
  </si>
  <si>
    <t>ROU Asset Amortization</t>
  </si>
  <si>
    <t>Right-of-Use Asset Calculation</t>
  </si>
  <si>
    <t>DR: Right-of-Use Asset</t>
  </si>
  <si>
    <t xml:space="preserve">Manually update references in columns N and beyond for footnote summary information that accumulates in the "FN Disclosures" tab. </t>
  </si>
  <si>
    <t>Quadrant 2: Lease Amortization Table</t>
  </si>
  <si>
    <t>Thereafter</t>
  </si>
  <si>
    <t>Quadrant 1: Terms of lease agreement</t>
  </si>
  <si>
    <t>As needed, copy down formulas in columns D, E, F, H, and I for any new rows created for payments. Delete any information from unused rows in amortization table.</t>
  </si>
  <si>
    <t>Highlighted rows are used to indicate the fiscal year-end. Change highlights to match organization year-end; will be helpful when updating information in Quadrant 3.</t>
  </si>
  <si>
    <t>INSTRUCTIONS</t>
  </si>
  <si>
    <t>Quadrant 1: Terms of Lease Agreement</t>
  </si>
  <si>
    <t>Quadrant 3: Footnote Summary and Journal Entries</t>
  </si>
  <si>
    <t>Sample journal entry is provided for the recording the lease at inception as well as for the first payment. This can be used as a template for each payment.</t>
  </si>
  <si>
    <t>As needed, copy down formulas in columns D, E, G, H, and I for any new rows created for payments. Delete any information from unused rows in amortization table.</t>
  </si>
  <si>
    <t>Lease Calculation Tool</t>
  </si>
  <si>
    <t>TRANSITION GUIDANCE</t>
  </si>
  <si>
    <t>SAMPLE NARRATIVE LEASE DISCLOSURE BELOW FOR INFORMATIONAL PURPOSE</t>
  </si>
  <si>
    <t>Input relevant data in cells D6-D16. This information can be found in the noted sections of the CapinCrouse Lease Information-Gathering Form.</t>
  </si>
  <si>
    <t>Manually change number of payments in column A (starting in cell A24) to agree to lease contract.</t>
  </si>
  <si>
    <t>No SOA presentation examples as no expense items required to be broken out separately.</t>
  </si>
  <si>
    <t>Column P corresponds to current year-end and Column O corresponds to comparative year-end; modify the year in row 22 to correspond to your organization's year-end.</t>
  </si>
  <si>
    <t>Amortization table should be complete at this time. Check to ensure that the lease liability and right-of-use asset at end of term is 0.</t>
  </si>
  <si>
    <t>See additional instructions in cells L23-K31 for detailed instructions on updating footnote summary for each line item.</t>
  </si>
  <si>
    <t>Operating right-of-use</t>
  </si>
  <si>
    <t>Finance lease costs:</t>
  </si>
  <si>
    <t>The required footnote information in Quadrant 3 accumulates in the FN Disclosure tab. These disclosures will help your organization make the necessary lease disclosures in accordance with ASC 842. There are instructions on each tab, but for the FN Disclosures to correctly accumulate, you must not move Quadrant 3. Extracted information from Quadrant 3 is also used to accumulate summary information for the primary financial statements on the FS presentation tab.</t>
  </si>
  <si>
    <t>GENERAL INSTRUCTIONS</t>
  </si>
  <si>
    <t>DISCLAIMER</t>
  </si>
  <si>
    <t xml:space="preserve">If your organization has fewer than four of either type of lease, you can delete any unused tabs. If you only have one of either type of lease, use either the "first" or "last" tab. You may delete all other tabs, but if your organization has more than one lease in subsequent years, the FN Disclosure tab cell references will need to be updated to include any new lease tabs. Alternatively, you can keep the “first” and “last” tab, zero out all information for the unused lease schedule, and use it if needed in subsequent years.  </t>
  </si>
  <si>
    <t>The FS Presentation and FN Disclosures tabs will update automatically as individual lease schedules are modified as long as the rows noted on each tab are not changed. Detailed instructions are noted on the tabs.</t>
  </si>
  <si>
    <t>The calculation tool is designed with three quadrants, each to be completed in its entirety before moving to the next quadrant.</t>
  </si>
  <si>
    <t>Quadrant 2: Lease amortization table</t>
  </si>
  <si>
    <t>Quadrant 3: Footnote summary and journal entries</t>
  </si>
  <si>
    <t>Change organization name and year-end.</t>
  </si>
  <si>
    <t>See additional instructions in cells L23-L32 for detailed information on updating the footnote summary for each line item.</t>
  </si>
  <si>
    <t>Sample journal entry is provided for recording the lease at inception as well as for the first payment. This can be used as a template for each payment.</t>
  </si>
  <si>
    <t>Do not move rows and columns from rows 21-32 and column K and beyond. This will ensure the FN Disclosure tab  accumulates appropriately.</t>
  </si>
  <si>
    <t>Do not move rows and columns from rows 21-32 and column K and beyond. This will ensure the FN Disclosure tab accumulates appropriately.</t>
  </si>
  <si>
    <t>6/30/2021 YEAR-END</t>
  </si>
  <si>
    <t>DR: Amortization expense</t>
  </si>
  <si>
    <t>© CapinCrouse LLP</t>
  </si>
  <si>
    <t>Do not move rows and columns from rows 20-31 and column K and beyond. This will ensure the FN Disclosure tab accumulates appropriately.</t>
  </si>
  <si>
    <t>This information can be deleted after year of adoption or deleted immediately if the organization elects to recognize the cumulative adjustment as of the beginning of the year of adoption.</t>
  </si>
  <si>
    <t>SOFP Presentation example:</t>
  </si>
  <si>
    <t>SOCF Presentation example:</t>
  </si>
  <si>
    <t xml:space="preserve">Operating leases – lease expense is included in general expenditures and, if expenses are disclosed functionally on SOA, allocated accordingly. </t>
  </si>
  <si>
    <t>Operating leases – operating lease payments (expense) shown as part of cash flows from operating activities.</t>
  </si>
  <si>
    <t xml:space="preserve">ABC NPO leases equipment and office space under four noncancelable operating leases expiring at various dates through 2025. The discount rate represents the risk-free discount rate using a period comparable with that of the individual lease terms. Monthly payments under these leases total $14,492, with discount rates ranging from 1.04%-1.31%. 
One of the operating leases for office space with an original maturity date of April 2023 contains an option for renewal for an additional two years with the increase in lease payment amount based on prime, expiring in April 2025. Prime at the date of lease commencement in March 2018 was 4.75%. As of June 30, 2021, this additional term is included in the operating lease calculations as management expects to exercise this extension. </t>
  </si>
  <si>
    <t>In this sample template, as noted on each amortization tab, column P corresponds to current year-end and Column O corresponds to comparative year-end; columns E &amp; G on this FN Disclosure tab accumulate all lease agreements calculated in this workbook.</t>
  </si>
  <si>
    <t>Change payment date in cell B24 to starting payment date and update all dates through the end of the lease term accordingly.</t>
  </si>
  <si>
    <t>The CapinCrouse Lease Information-Gathering Form can be used to document and accumulate key factors for each lease and can be used to input data on each tab of this workbook. The CapinCrouse Lease Information-Gathering Form will assist you in determining the classification of each lease contract.</t>
  </si>
  <si>
    <t>The lease calculation template includes four tabs for finance and four tabs for operating leases. The calculation tool for each lease is designed in three quadrants, and each quadrant should be fully completed before moving to the next one. Quadrant 1 is used to input the terms of each lease agreement, Quadrant 2 is used to perform the lease amortization table for each agreement, and Quadrant 3 is used to accumulate the required footnote information and provide sample journal entries for each agreement.</t>
  </si>
  <si>
    <t>For both types of lease classifications, there is an example lease tab for monthly, quarterly, and annual payments. The calculations are set up so that the tabs can be used for any payment period. Just adjust the payment schedule starting in row 24 accordingly.</t>
  </si>
  <si>
    <t>See details on each lease tab for modifying the terms of each agreement.</t>
  </si>
  <si>
    <t>For shaded short-term lease cost and sublease income, any applicable payments for your organization's lease agreements will have to be manually inserted. If there is any variable lease cost that is not disclosed on a detailed lease tab, that should be added as well.</t>
  </si>
  <si>
    <t>If your organization has more than four of either type of lease, you may create a copy of an existing lease tab in the relevant section and insert it between the corresponding "first" and "last" tabs. The "first" and "last" tabs for both types of leases must remain in their positions for the FN Disclosures tab to accumulate appropriately.</t>
  </si>
  <si>
    <t>This tool does not take into account all possible scenarios. It is intended to be used in conjunction with a comprehensive understanding of ASC 842 and of the particular circumstances of your organization’s lease contracts. Please consult with an appropriate professional for relevant advice.</t>
  </si>
  <si>
    <t>The sample footnote disclosures are summarized directly from the amortization tables. Update the dates in cells E8 through G9 to correspond to your organization's current year-end and comparative year-end. If the instructions are followed on each lease calculation tab, these disclosures should appropriately update each year.</t>
  </si>
  <si>
    <t>Statements of Cash Flows (sample excerpts)</t>
  </si>
  <si>
    <t>This information can be deleted after the year of adoption or deleted immediately if the organization elects to recognize the cumulative adjustment as of the beginning of the year of adoption. Note: for finance leases, this may be equal to the existing capital lease asset and obligation. Considerations are in ASC 842-10-65-1r.</t>
  </si>
  <si>
    <t>Finance lease right-of-use asset</t>
  </si>
  <si>
    <t>Finance lease liabilities</t>
  </si>
  <si>
    <t>Principal paid on finance leases</t>
  </si>
  <si>
    <r>
      <t xml:space="preserve">Finance leases – under </t>
    </r>
    <r>
      <rPr>
        <i/>
        <sz val="10"/>
        <rFont val="Arial"/>
        <family val="2"/>
      </rPr>
      <t xml:space="preserve">cash flows from financing activities </t>
    </r>
    <r>
      <rPr>
        <sz val="10"/>
        <rFont val="Arial"/>
        <family val="2"/>
      </rPr>
      <t xml:space="preserve">include amounts of principal payments under finance leases. Interest on finance leases should also be disclosed in accordance with the requirements in FASB ASC </t>
    </r>
    <r>
      <rPr>
        <i/>
        <sz val="10"/>
        <rFont val="Arial"/>
        <family val="2"/>
      </rPr>
      <t>Topic 230</t>
    </r>
    <r>
      <rPr>
        <sz val="10"/>
        <rFont val="Arial"/>
        <family val="2"/>
      </rPr>
      <t>.</t>
    </r>
  </si>
  <si>
    <t>Finance leases – interest and amortization of right-of-use asset expenses should be included with interest and depreciation/amortization, respectively. No requirement to break out into individual line items on the SOA. If expenses are disclosed functionally on SOA, expenses should be allocated according to the use of the leased asset.</t>
  </si>
  <si>
    <t>Finance and operating lease assets should be disclosed separately from other classes of assets, especially if they are material. Typically should mirror lease liability presentation.</t>
  </si>
  <si>
    <t xml:space="preserve">Accounting standards prohibit finance and operating lease liabilities from being disclosed in the same line item. </t>
  </si>
  <si>
    <t>Finance right-of-use</t>
  </si>
  <si>
    <t>Finance leases</t>
  </si>
  <si>
    <t>Finance</t>
  </si>
  <si>
    <t>The total operating right-of-use asset and lease liability and finance right-of-use asset and lease liability should agree to the amount recorded in your organization's general ledger if all data is input correctly.</t>
  </si>
  <si>
    <t xml:space="preserve">ABC NPO leases equipment and office space under four noncancelable finance leases expiring at various dates through 2024. The discount rate represents the risk-free discount rate using a period comparable with that of the individual lease terms. Two leases require monthly payments totaling $3,650 per month and two leases require annual payments of $16,800. Discount rates on these leases range from .95%-1.58%. </t>
  </si>
  <si>
    <t>For implementation considerations regarding opening balance cumulative adjustment, ask for additional guidance.</t>
  </si>
  <si>
    <t>In the year of adoption, if your organization elects to recognize the cumulative adjustment as of the first year presented, column N summarizes the cumulative adjustment.</t>
  </si>
  <si>
    <t>Lewan</t>
  </si>
  <si>
    <t>Copier</t>
  </si>
  <si>
    <t>ABC Rentals</t>
  </si>
  <si>
    <t>Office Space</t>
  </si>
  <si>
    <t>12/31/2022 YEAR-END</t>
  </si>
  <si>
    <t>12/31/2022 YEAR END</t>
  </si>
  <si>
    <t>FY26</t>
  </si>
  <si>
    <t>YE 12/31/2022, with comparative</t>
  </si>
  <si>
    <t>Net asset impact - Beg of Period</t>
  </si>
  <si>
    <t>Imm - run through income statement</t>
  </si>
  <si>
    <t>December 31,</t>
  </si>
  <si>
    <t>2022</t>
  </si>
  <si>
    <t>Journal Entries</t>
  </si>
  <si>
    <t>DR: ROU Asset</t>
  </si>
  <si>
    <t>CR: ROU Liability</t>
  </si>
  <si>
    <t>DR: Expense</t>
  </si>
  <si>
    <t>1/1/2022</t>
  </si>
  <si>
    <t>Financing Lease</t>
  </si>
  <si>
    <t>12/31/2022</t>
  </si>
  <si>
    <t>DR: Interest Expense</t>
  </si>
  <si>
    <t>DR: ROU Liability</t>
  </si>
  <si>
    <t>DR: Amortization Expense</t>
  </si>
  <si>
    <t>Total cash payments</t>
  </si>
  <si>
    <t>From column D on "Finance First" tab</t>
  </si>
  <si>
    <t>Difference…</t>
  </si>
  <si>
    <t>From column H on "Finance First" tab</t>
  </si>
  <si>
    <t>See Quadrant 3 on "Finance First" tab</t>
  </si>
  <si>
    <t>Immaterial difference - adjust through the income statement rather than beginning net assets</t>
  </si>
  <si>
    <t>Operating Lease</t>
  </si>
  <si>
    <t>CR: Expense</t>
  </si>
  <si>
    <t>See Quadrant 3 on "Operating First" tab</t>
  </si>
  <si>
    <t>DR: Lease expense</t>
  </si>
  <si>
    <t>See Column I on "Operating First" tab</t>
  </si>
  <si>
    <t>Difference from PY to CY - see Quadrant 3 on "Operating First" tab</t>
  </si>
  <si>
    <t>Difference….</t>
  </si>
  <si>
    <t>To record the periodic rent payment to the lessor</t>
  </si>
  <si>
    <t>To record the periodic lease expense, amortzation of the ROU asset, and accreted interest on lease liability</t>
  </si>
  <si>
    <t>To record the ROU asset and liability on the commencement date</t>
  </si>
  <si>
    <t>To record the periodic rent payment to the lessor and interest expense on the lease liability</t>
  </si>
  <si>
    <t>To record amortization expense</t>
  </si>
  <si>
    <t>increase 2% each year</t>
  </si>
  <si>
    <t xml:space="preserve">  assuming that this lease was recorded as a capital lease previously, the entry would simply be to move the assets</t>
  </si>
  <si>
    <r>
      <t xml:space="preserve">  and liabilities FROM the old accounts INTO these new accounts. </t>
    </r>
    <r>
      <rPr>
        <i/>
        <sz val="10"/>
        <color rgb="FF000000"/>
        <rFont val="Arial"/>
        <family val="2"/>
      </rPr>
      <t xml:space="preserve">Also could just rename these accounts to those depicted here. </t>
    </r>
  </si>
  <si>
    <r>
      <rPr>
        <b/>
        <sz val="10"/>
        <color rgb="FF000000"/>
        <rFont val="Arial"/>
        <family val="2"/>
      </rPr>
      <t>NOTE:</t>
    </r>
    <r>
      <rPr>
        <sz val="10"/>
        <color indexed="8"/>
        <rFont val="Arial"/>
        <family val="2"/>
      </rPr>
      <t xml:space="preserve"> If adopting the set of practical expedients and you don't reevaluate the classification of the PY leases,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</si>
</sst>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_(&quot;$&quot;* #,##0_);_(&quot;$&quot;* \(#,##0\);_(&quot;$&quot;* &quot;-&quot;??_);_(@_)"/>
    <numFmt numFmtId="166" formatCode="_(* #,##0_);_(* \(#,##0\);_(* &quot;-&quot;??_);_(@_)"/>
    <numFmt numFmtId="167" formatCode="[$-409]mmmm\ d\,\ yyyy;@"/>
    <numFmt numFmtId="168" formatCode="_-* #,##0_-;\-* #,##0_-;_-* &quot;-&quot;_-;_-@_-"/>
    <numFmt numFmtId="169" formatCode="_-* #,##0.00_-;\-* #,##0.00_-;_-* &quot;-&quot;??_-;_-@_-"/>
    <numFmt numFmtId="170" formatCode="_-&quot;$&quot;* #,##0.00_-;\-&quot;$&quot;* #,##0.00_-;_-&quot;$&quot;* &quot;-&quot;??_-;_-@_-"/>
    <numFmt numFmtId="171" formatCode="0."/>
  </numFmts>
  <fonts count="65">
    <font>
      <sz val="10"/>
      <color indexed="8"/>
      <name val="MS Sans Serif"/>
    </font>
    <font>
      <sz val="11"/>
      <color theme="1"/>
      <name val="Calibri"/>
      <family val="2"/>
      <scheme val="minor"/>
    </font>
    <font>
      <sz val="10"/>
      <color indexed="8"/>
      <name val="MS Sans Serif"/>
      <family val="2"/>
    </font>
    <font>
      <b/>
      <sz val="10"/>
      <color indexed="8"/>
      <name val="Times New Roman"/>
      <family val="1"/>
    </font>
    <font>
      <sz val="10"/>
      <color indexed="8"/>
      <name val="Times New Roman"/>
      <family val="1"/>
    </font>
    <font>
      <sz val="10"/>
      <name val="Times New Roman"/>
      <family val="1"/>
    </font>
    <font>
      <sz val="10"/>
      <color indexed="8"/>
      <name val="MS Sans Serif"/>
      <family val="2"/>
    </font>
    <font>
      <sz val="10"/>
      <name val="Arial"/>
      <family val="2"/>
    </font>
    <font>
      <sz val="10"/>
      <name val="Garamond"/>
      <family val="1"/>
    </font>
    <font>
      <sz val="10"/>
      <name val="Garamond"/>
      <family val="1"/>
    </font>
    <font>
      <sz val="11"/>
      <color theme="1"/>
      <name val="Times New Roman"/>
      <family val="2"/>
    </font>
    <font>
      <sz val="10"/>
      <color indexed="8"/>
      <name val="MS Sans Serif"/>
    </font>
    <font>
      <sz val="9"/>
      <color indexed="81"/>
      <name val="Tahoma"/>
      <family val="2"/>
    </font>
    <font>
      <b/>
      <sz val="9"/>
      <color indexed="81"/>
      <name val="Tahoma"/>
      <family val="2"/>
    </font>
    <font>
      <i/>
      <sz val="10"/>
      <color indexed="8"/>
      <name val="Times New Roman"/>
      <family val="1"/>
    </font>
    <font>
      <sz val="11"/>
      <name val="Times New Roman"/>
      <family val="1"/>
    </font>
    <font>
      <b/>
      <sz val="11"/>
      <name val="Times New Roman"/>
      <family val="1"/>
    </font>
    <font>
      <b/>
      <i/>
      <sz val="11"/>
      <name val="Times New Roman"/>
      <family val="1"/>
    </font>
    <font>
      <i/>
      <sz val="11"/>
      <name val="Times New Roman"/>
      <family val="1"/>
    </font>
    <font>
      <sz val="10"/>
      <color rgb="FFFF0000"/>
      <name val="Times New Roman"/>
      <family val="1"/>
    </font>
    <font>
      <b/>
      <sz val="10"/>
      <color theme="1"/>
      <name val="Times New Roman"/>
      <family val="1"/>
    </font>
    <font>
      <sz val="10"/>
      <color indexed="81"/>
      <name val="Times New Roman"/>
      <family val="1"/>
    </font>
    <font>
      <sz val="11"/>
      <color indexed="8"/>
      <name val="Times New Roman"/>
      <family val="1"/>
    </font>
    <font>
      <sz val="11"/>
      <color rgb="FFFF0000"/>
      <name val="Times New Roman"/>
      <family val="1"/>
    </font>
    <font>
      <b/>
      <sz val="11"/>
      <color indexed="8"/>
      <name val="Times New Roman"/>
      <family val="1"/>
    </font>
    <font>
      <b/>
      <sz val="13.9"/>
      <color indexed="8"/>
      <name val="Arial"/>
      <family val="2"/>
    </font>
    <font>
      <sz val="12"/>
      <name val="Helv"/>
    </font>
    <font>
      <b/>
      <sz val="10"/>
      <color indexed="8"/>
      <name val="Arial"/>
      <family val="2"/>
    </font>
    <font>
      <b/>
      <sz val="10"/>
      <name val="Arial"/>
      <family val="2"/>
    </font>
    <font>
      <sz val="14"/>
      <color indexed="8"/>
      <name val="Times New Roman"/>
      <family val="1"/>
    </font>
    <font>
      <b/>
      <sz val="14"/>
      <color theme="1"/>
      <name val="Arial"/>
      <family val="2"/>
    </font>
    <font>
      <sz val="10"/>
      <color indexed="8"/>
      <name val="Arial"/>
      <family val="2"/>
    </font>
    <font>
      <sz val="10"/>
      <color rgb="FFFF0000"/>
      <name val="Arial"/>
      <family val="2"/>
    </font>
    <font>
      <b/>
      <sz val="10"/>
      <color rgb="FFFF0000"/>
      <name val="Arial"/>
      <family val="2"/>
    </font>
    <font>
      <sz val="9"/>
      <name val="Arial"/>
      <family val="2"/>
    </font>
    <font>
      <sz val="13"/>
      <color theme="0"/>
      <name val="Arial"/>
      <family val="2"/>
    </font>
    <font>
      <sz val="9"/>
      <color indexed="8"/>
      <name val="Arial"/>
      <family val="2"/>
    </font>
    <font>
      <sz val="9"/>
      <color rgb="FFFF0000"/>
      <name val="Arial"/>
      <family val="2"/>
    </font>
    <font>
      <b/>
      <sz val="9"/>
      <color indexed="8"/>
      <name val="Arial"/>
      <family val="2"/>
    </font>
    <font>
      <b/>
      <sz val="9"/>
      <color theme="1"/>
      <name val="Arial"/>
      <family val="2"/>
    </font>
    <font>
      <b/>
      <sz val="13"/>
      <color theme="0"/>
      <name val="Arial"/>
      <family val="2"/>
    </font>
    <font>
      <b/>
      <sz val="13"/>
      <color rgb="FF000000"/>
      <name val="Arial"/>
      <family val="2"/>
    </font>
    <font>
      <b/>
      <sz val="11"/>
      <color indexed="8"/>
      <name val="Ariak"/>
    </font>
    <font>
      <sz val="9.5"/>
      <color indexed="8"/>
      <name val="Arial"/>
      <family val="2"/>
    </font>
    <font>
      <sz val="9.5"/>
      <color rgb="FFFF0000"/>
      <name val="Arial"/>
      <family val="2"/>
    </font>
    <font>
      <sz val="9"/>
      <color indexed="8"/>
      <name val="Times New Roman"/>
      <family val="1"/>
    </font>
    <font>
      <b/>
      <sz val="9"/>
      <color rgb="FFFF0000"/>
      <name val="Arial"/>
      <family val="2"/>
    </font>
    <font>
      <u/>
      <sz val="9"/>
      <color indexed="8"/>
      <name val="Arial"/>
      <family val="2"/>
    </font>
    <font>
      <b/>
      <sz val="9"/>
      <name val="Arial"/>
      <family val="2"/>
    </font>
    <font>
      <b/>
      <sz val="13"/>
      <color indexed="8"/>
      <name val="Arial"/>
      <family val="2"/>
    </font>
    <font>
      <b/>
      <sz val="11"/>
      <color indexed="8"/>
      <name val="Arial"/>
      <family val="2"/>
    </font>
    <font>
      <b/>
      <i/>
      <sz val="10"/>
      <name val="Arial"/>
      <family val="2"/>
    </font>
    <font>
      <i/>
      <sz val="10"/>
      <name val="Arial"/>
      <family val="2"/>
    </font>
    <font>
      <u val="singleAccounting"/>
      <sz val="10"/>
      <name val="Arial"/>
      <family val="2"/>
    </font>
    <font>
      <b/>
      <sz val="10"/>
      <color theme="0"/>
      <name val="Arial"/>
      <family val="2"/>
    </font>
    <font>
      <sz val="13"/>
      <color indexed="8"/>
      <name val="Arial"/>
      <family val="2"/>
    </font>
    <font>
      <sz val="10"/>
      <color theme="0"/>
      <name val="Arial"/>
      <family val="2"/>
    </font>
    <font>
      <sz val="8"/>
      <color indexed="8"/>
      <name val="Arial"/>
      <family val="2"/>
    </font>
    <font>
      <sz val="10"/>
      <name val="MS Sans Serif"/>
    </font>
    <font>
      <i/>
      <sz val="11"/>
      <color rgb="FFFF0000"/>
      <name val="Times New Roman"/>
      <family val="1"/>
    </font>
    <font>
      <i/>
      <sz val="10"/>
      <color indexed="8"/>
      <name val="Arial"/>
      <family val="2"/>
    </font>
    <font>
      <b/>
      <sz val="12"/>
      <color indexed="8"/>
      <name val="Arial"/>
      <family val="2"/>
    </font>
    <font>
      <b/>
      <i/>
      <sz val="9"/>
      <color indexed="8"/>
      <name val="Arial"/>
      <family val="2"/>
    </font>
    <font>
      <i/>
      <sz val="10"/>
      <color rgb="FF000000"/>
      <name val="Arial"/>
      <family val="2"/>
    </font>
    <font>
      <b/>
      <sz val="10"/>
      <color rgb="FF000000"/>
      <name val="Arial"/>
      <family val="2"/>
    </font>
  </fonts>
  <fills count="13">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002060"/>
        <bgColor indexed="64"/>
      </patternFill>
    </fill>
    <fill>
      <patternFill patternType="solid">
        <fgColor theme="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8" tint="0.59999389629810485"/>
        <bgColor indexed="64"/>
      </patternFill>
    </fill>
  </fills>
  <borders count="16">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medium">
        <color indexed="64"/>
      </bottom>
      <diagonal/>
    </border>
  </borders>
  <cellStyleXfs count="94">
    <xf numFmtId="0" fontId="0" fillId="0" borderId="0"/>
    <xf numFmtId="0" fontId="2" fillId="0" borderId="0" applyNumberFormat="0" applyFill="0" applyBorder="0" applyProtection="0">
      <alignment vertical="center"/>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7" fillId="0" borderId="0"/>
    <xf numFmtId="0" fontId="2" fillId="0" borderId="0"/>
    <xf numFmtId="0" fontId="8" fillId="0" borderId="0"/>
    <xf numFmtId="0" fontId="6" fillId="0" borderId="0"/>
    <xf numFmtId="0" fontId="2" fillId="0" borderId="0"/>
    <xf numFmtId="0" fontId="7" fillId="0" borderId="0"/>
    <xf numFmtId="0" fontId="7" fillId="0" borderId="0"/>
    <xf numFmtId="0" fontId="7" fillId="0" borderId="0"/>
    <xf numFmtId="0" fontId="2" fillId="0" borderId="0"/>
    <xf numFmtId="0" fontId="2"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44" fontId="11" fillId="0" borderId="0" applyFont="0" applyFill="0" applyBorder="0" applyAlignment="0" applyProtection="0"/>
    <xf numFmtId="40" fontId="7" fillId="0" borderId="0">
      <alignment horizontal="right"/>
    </xf>
    <xf numFmtId="0" fontId="7" fillId="0" borderId="0">
      <alignment horizontal="left"/>
    </xf>
    <xf numFmtId="0" fontId="7" fillId="0" borderId="0">
      <alignment horizontal="left"/>
    </xf>
    <xf numFmtId="169"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4" fontId="25" fillId="0" borderId="0" applyFont="0" applyFill="0" applyBorder="0" applyAlignment="0" applyProtection="0"/>
    <xf numFmtId="0" fontId="15" fillId="0" borderId="0"/>
    <xf numFmtId="0" fontId="7" fillId="0" borderId="0"/>
    <xf numFmtId="0" fontId="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37" fontId="26" fillId="0" borderId="0"/>
    <xf numFmtId="0" fontId="7" fillId="0" borderId="0"/>
    <xf numFmtId="0" fontId="1" fillId="0" borderId="0"/>
    <xf numFmtId="0" fontId="15" fillId="0" borderId="0"/>
    <xf numFmtId="0" fontId="7" fillId="0" borderId="0"/>
    <xf numFmtId="40" fontId="27" fillId="2" borderId="0">
      <alignment horizontal="left"/>
    </xf>
    <xf numFmtId="40" fontId="27" fillId="2" borderId="0">
      <alignment horizontal="left"/>
    </xf>
    <xf numFmtId="40" fontId="28" fillId="0" borderId="3">
      <alignment horizontal="right"/>
    </xf>
    <xf numFmtId="40" fontId="28" fillId="0" borderId="0">
      <alignment horizontal="left"/>
    </xf>
    <xf numFmtId="40" fontId="28" fillId="0" borderId="0">
      <alignment horizontal="left"/>
    </xf>
  </cellStyleXfs>
  <cellXfs count="542">
    <xf numFmtId="0" fontId="0" fillId="0" borderId="0" xfId="0"/>
    <xf numFmtId="0"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left" vertical="center"/>
    </xf>
    <xf numFmtId="0" fontId="4" fillId="7" borderId="0" xfId="0" applyNumberFormat="1" applyFont="1" applyFill="1" applyBorder="1" applyAlignment="1" applyProtection="1">
      <alignment vertical="center"/>
    </xf>
    <xf numFmtId="43" fontId="4" fillId="7" borderId="0" xfId="0" applyNumberFormat="1" applyFont="1" applyFill="1" applyBorder="1" applyAlignment="1" applyProtection="1">
      <alignment vertical="center"/>
    </xf>
    <xf numFmtId="0" fontId="4" fillId="7" borderId="0" xfId="0" applyNumberFormat="1" applyFont="1" applyFill="1" applyBorder="1" applyAlignment="1" applyProtection="1">
      <alignment horizontal="left" vertical="center"/>
    </xf>
    <xf numFmtId="0" fontId="4" fillId="7" borderId="0" xfId="0" applyNumberFormat="1" applyFont="1" applyFill="1" applyBorder="1" applyAlignment="1" applyProtection="1">
      <alignment horizontal="center" vertical="center"/>
    </xf>
    <xf numFmtId="0" fontId="29" fillId="7" borderId="0" xfId="0" applyNumberFormat="1" applyFont="1" applyFill="1" applyBorder="1" applyAlignment="1" applyProtection="1">
      <alignment vertical="center"/>
    </xf>
    <xf numFmtId="0" fontId="29" fillId="0" borderId="0" xfId="0" applyNumberFormat="1" applyFont="1" applyFill="1" applyBorder="1" applyAlignment="1" applyProtection="1">
      <alignment vertical="center"/>
    </xf>
    <xf numFmtId="0" fontId="4" fillId="9" borderId="0" xfId="0" applyNumberFormat="1" applyFont="1" applyFill="1" applyBorder="1" applyAlignment="1" applyProtection="1">
      <alignment vertical="center"/>
    </xf>
    <xf numFmtId="43" fontId="4" fillId="9" borderId="0" xfId="0" applyNumberFormat="1" applyFont="1" applyFill="1" applyBorder="1" applyAlignment="1" applyProtection="1">
      <alignment vertical="center"/>
    </xf>
    <xf numFmtId="0" fontId="4" fillId="9" borderId="0" xfId="0" applyFont="1" applyFill="1" applyProtection="1"/>
    <xf numFmtId="0" fontId="4" fillId="0" borderId="0" xfId="0" applyFont="1" applyFill="1" applyProtection="1"/>
    <xf numFmtId="0" fontId="29" fillId="0" borderId="0" xfId="0" applyFont="1" applyFill="1" applyProtection="1"/>
    <xf numFmtId="0" fontId="4" fillId="0" borderId="0" xfId="0" applyFont="1" applyFill="1" applyBorder="1" applyProtection="1"/>
    <xf numFmtId="0" fontId="4" fillId="7" borderId="0" xfId="0" applyFont="1" applyFill="1" applyBorder="1" applyProtection="1"/>
    <xf numFmtId="43" fontId="4" fillId="0" borderId="0" xfId="0" applyNumberFormat="1" applyFont="1" applyFill="1" applyBorder="1" applyProtection="1"/>
    <xf numFmtId="43" fontId="4" fillId="7" borderId="0" xfId="0" applyNumberFormat="1" applyFont="1" applyFill="1" applyBorder="1" applyProtection="1"/>
    <xf numFmtId="0" fontId="19" fillId="7" borderId="0" xfId="0" applyFont="1" applyFill="1" applyBorder="1" applyAlignment="1" applyProtection="1"/>
    <xf numFmtId="0" fontId="4" fillId="7" borderId="0" xfId="0" applyFont="1" applyFill="1" applyProtection="1"/>
    <xf numFmtId="0" fontId="29" fillId="7" borderId="0" xfId="0" applyFont="1" applyFill="1" applyBorder="1" applyProtection="1"/>
    <xf numFmtId="0" fontId="20" fillId="7" borderId="0" xfId="0" applyFont="1" applyFill="1" applyAlignment="1" applyProtection="1">
      <alignment horizontal="center" wrapText="1"/>
    </xf>
    <xf numFmtId="0" fontId="20" fillId="0" borderId="0" xfId="0" applyFont="1" applyFill="1" applyAlignment="1" applyProtection="1">
      <alignment horizontal="center" wrapText="1"/>
    </xf>
    <xf numFmtId="8" fontId="20" fillId="7" borderId="0" xfId="0" applyNumberFormat="1" applyFont="1" applyFill="1" applyAlignment="1" applyProtection="1">
      <alignment horizontal="center" wrapText="1"/>
    </xf>
    <xf numFmtId="43" fontId="20" fillId="0" borderId="0" xfId="0" applyNumberFormat="1" applyFont="1" applyFill="1" applyAlignment="1" applyProtection="1">
      <alignment horizontal="center" wrapText="1"/>
    </xf>
    <xf numFmtId="43" fontId="4" fillId="7" borderId="0" xfId="0" applyNumberFormat="1" applyFont="1" applyFill="1" applyProtection="1"/>
    <xf numFmtId="43" fontId="4" fillId="0" borderId="0" xfId="0" applyNumberFormat="1" applyFont="1" applyFill="1" applyBorder="1" applyProtection="1">
      <protection locked="0"/>
    </xf>
    <xf numFmtId="0" fontId="4" fillId="0" borderId="0" xfId="0" applyFont="1" applyFill="1" applyBorder="1" applyProtection="1">
      <protection locked="0"/>
    </xf>
    <xf numFmtId="0" fontId="4" fillId="0" borderId="0" xfId="0" applyFont="1" applyFill="1" applyProtection="1">
      <protection locked="0"/>
    </xf>
    <xf numFmtId="43" fontId="4" fillId="0" borderId="0" xfId="0" applyNumberFormat="1" applyFont="1" applyFill="1" applyProtection="1">
      <protection locked="0"/>
    </xf>
    <xf numFmtId="0" fontId="4" fillId="0" borderId="0" xfId="0" applyNumberFormat="1" applyFont="1" applyFill="1" applyBorder="1" applyAlignment="1" applyProtection="1">
      <alignment vertical="center"/>
      <protection locked="0"/>
    </xf>
    <xf numFmtId="43" fontId="4" fillId="0" borderId="0" xfId="0" applyNumberFormat="1" applyFont="1" applyFill="1" applyBorder="1" applyAlignment="1" applyProtection="1">
      <alignment vertical="center"/>
      <protection locked="0"/>
    </xf>
    <xf numFmtId="43" fontId="4" fillId="0" borderId="0" xfId="0" applyNumberFormat="1" applyFont="1" applyFill="1" applyBorder="1" applyAlignment="1" applyProtection="1">
      <alignment horizontal="center"/>
      <protection locked="0"/>
    </xf>
    <xf numFmtId="0" fontId="31" fillId="0" borderId="0" xfId="0" applyNumberFormat="1" applyFont="1" applyFill="1" applyBorder="1" applyAlignment="1" applyProtection="1">
      <alignment vertical="center"/>
    </xf>
    <xf numFmtId="0" fontId="34" fillId="4" borderId="0" xfId="0" applyFont="1" applyFill="1" applyBorder="1" applyProtection="1">
      <protection locked="0"/>
    </xf>
    <xf numFmtId="0" fontId="36" fillId="0" borderId="0" xfId="0" applyNumberFormat="1" applyFont="1" applyFill="1" applyBorder="1" applyAlignment="1" applyProtection="1">
      <alignment vertical="center"/>
    </xf>
    <xf numFmtId="0" fontId="36" fillId="0" borderId="2" xfId="0" applyNumberFormat="1" applyFont="1" applyFill="1" applyBorder="1" applyAlignment="1" applyProtection="1">
      <alignment vertical="center"/>
    </xf>
    <xf numFmtId="0" fontId="36" fillId="0" borderId="0" xfId="0" applyFont="1" applyFill="1" applyBorder="1" applyAlignment="1" applyProtection="1">
      <alignment horizontal="left" vertical="top"/>
    </xf>
    <xf numFmtId="0" fontId="36" fillId="0" borderId="0" xfId="0" applyFont="1" applyFill="1" applyBorder="1" applyAlignment="1" applyProtection="1">
      <alignment horizontal="center"/>
    </xf>
    <xf numFmtId="0" fontId="36" fillId="0" borderId="0" xfId="0" applyFont="1" applyFill="1" applyBorder="1" applyProtection="1"/>
    <xf numFmtId="0" fontId="36" fillId="0" borderId="0" xfId="0" applyFont="1" applyFill="1" applyBorder="1" applyAlignment="1" applyProtection="1">
      <protection locked="0"/>
    </xf>
    <xf numFmtId="0" fontId="37" fillId="0" borderId="0" xfId="0" applyFont="1" applyFill="1" applyBorder="1" applyAlignment="1" applyProtection="1"/>
    <xf numFmtId="0" fontId="36" fillId="0" borderId="0" xfId="0" applyNumberFormat="1" applyFont="1" applyFill="1" applyBorder="1" applyAlignment="1" applyProtection="1">
      <alignment horizontal="center" vertical="center"/>
    </xf>
    <xf numFmtId="0" fontId="36" fillId="0" borderId="0" xfId="0" applyFont="1" applyFill="1" applyBorder="1" applyProtection="1">
      <protection locked="0"/>
    </xf>
    <xf numFmtId="43" fontId="36" fillId="0" borderId="0" xfId="0" applyNumberFormat="1" applyFont="1" applyFill="1" applyBorder="1" applyProtection="1">
      <protection locked="0"/>
    </xf>
    <xf numFmtId="0" fontId="38" fillId="0" borderId="0" xfId="0" applyFont="1" applyFill="1" applyBorder="1" applyAlignment="1" applyProtection="1">
      <alignment horizontal="center"/>
    </xf>
    <xf numFmtId="0" fontId="36" fillId="0" borderId="0" xfId="0" applyFont="1" applyFill="1" applyBorder="1" applyAlignment="1" applyProtection="1">
      <alignment horizontal="center"/>
      <protection locked="0"/>
    </xf>
    <xf numFmtId="0" fontId="37" fillId="0" borderId="0" xfId="0" applyNumberFormat="1" applyFont="1" applyFill="1" applyBorder="1" applyProtection="1"/>
    <xf numFmtId="43" fontId="36" fillId="0" borderId="0" xfId="0" applyNumberFormat="1" applyFont="1" applyFill="1" applyBorder="1" applyProtection="1"/>
    <xf numFmtId="0" fontId="34" fillId="0" borderId="0" xfId="0" applyFont="1" applyFill="1" applyBorder="1" applyAlignment="1" applyProtection="1">
      <alignment horizontal="left"/>
    </xf>
    <xf numFmtId="0" fontId="36" fillId="0" borderId="0" xfId="0" applyFont="1" applyFill="1" applyBorder="1" applyAlignment="1" applyProtection="1">
      <alignment horizontal="left"/>
    </xf>
    <xf numFmtId="14" fontId="36" fillId="0" borderId="0" xfId="0" applyNumberFormat="1" applyFont="1" applyFill="1" applyBorder="1" applyProtection="1">
      <protection locked="0"/>
    </xf>
    <xf numFmtId="0" fontId="36" fillId="0" borderId="0" xfId="0" applyNumberFormat="1" applyFont="1" applyFill="1" applyBorder="1" applyAlignment="1" applyProtection="1">
      <alignment horizontal="left" vertical="center"/>
    </xf>
    <xf numFmtId="10" fontId="36" fillId="0" borderId="0" xfId="43" applyNumberFormat="1" applyFont="1" applyFill="1" applyBorder="1" applyAlignment="1" applyProtection="1">
      <alignment vertical="center"/>
      <protection locked="0"/>
    </xf>
    <xf numFmtId="0" fontId="38" fillId="0" borderId="0" xfId="0" applyNumberFormat="1" applyFont="1" applyFill="1" applyBorder="1" applyAlignment="1" applyProtection="1">
      <alignment horizontal="center"/>
    </xf>
    <xf numFmtId="0" fontId="38" fillId="0" borderId="0" xfId="0" applyFont="1" applyFill="1" applyAlignment="1" applyProtection="1">
      <alignment horizontal="center" wrapText="1"/>
    </xf>
    <xf numFmtId="166" fontId="39" fillId="0" borderId="0" xfId="1" applyNumberFormat="1" applyFont="1" applyAlignment="1" applyProtection="1">
      <alignment horizontal="center"/>
    </xf>
    <xf numFmtId="0" fontId="39" fillId="0" borderId="0" xfId="0" applyFont="1" applyAlignment="1" applyProtection="1">
      <alignment horizontal="center" wrapText="1"/>
    </xf>
    <xf numFmtId="43" fontId="39" fillId="0" borderId="0" xfId="1" applyNumberFormat="1" applyFont="1" applyAlignment="1" applyProtection="1">
      <alignment horizontal="center"/>
    </xf>
    <xf numFmtId="43" fontId="39" fillId="0" borderId="0" xfId="0" applyNumberFormat="1" applyFont="1" applyFill="1" applyAlignment="1" applyProtection="1">
      <alignment horizontal="center" wrapText="1"/>
    </xf>
    <xf numFmtId="0" fontId="36" fillId="0" borderId="0" xfId="0" applyFont="1" applyFill="1" applyBorder="1" applyAlignment="1" applyProtection="1">
      <alignment wrapText="1"/>
      <protection locked="0"/>
    </xf>
    <xf numFmtId="14" fontId="36" fillId="0" borderId="0" xfId="0" applyNumberFormat="1" applyFont="1" applyFill="1" applyProtection="1">
      <protection locked="0"/>
    </xf>
    <xf numFmtId="0" fontId="36" fillId="3" borderId="0" xfId="0" applyFont="1" applyFill="1" applyBorder="1" applyAlignment="1" applyProtection="1">
      <alignment wrapText="1"/>
      <protection locked="0"/>
    </xf>
    <xf numFmtId="14" fontId="36" fillId="3" borderId="0" xfId="0" applyNumberFormat="1" applyFont="1" applyFill="1" applyBorder="1" applyProtection="1">
      <protection locked="0"/>
    </xf>
    <xf numFmtId="43" fontId="36" fillId="3" borderId="0" xfId="0" applyNumberFormat="1" applyFont="1" applyFill="1" applyBorder="1" applyProtection="1">
      <protection locked="0"/>
    </xf>
    <xf numFmtId="0" fontId="41" fillId="0" borderId="0" xfId="0" applyFont="1" applyFill="1" applyProtection="1">
      <protection locked="0"/>
    </xf>
    <xf numFmtId="0" fontId="43" fillId="0" borderId="0" xfId="0" applyFont="1" applyFill="1" applyBorder="1" applyProtection="1"/>
    <xf numFmtId="0" fontId="43" fillId="0" borderId="0" xfId="0" applyNumberFormat="1" applyFont="1" applyFill="1" applyBorder="1" applyAlignment="1" applyProtection="1">
      <alignment horizontal="center" vertical="center"/>
    </xf>
    <xf numFmtId="0" fontId="43" fillId="0" borderId="0" xfId="0" applyNumberFormat="1" applyFont="1" applyFill="1" applyBorder="1" applyAlignment="1" applyProtection="1">
      <alignment horizontal="left" vertical="center"/>
    </xf>
    <xf numFmtId="0" fontId="38" fillId="9" borderId="0" xfId="0" applyNumberFormat="1" applyFont="1" applyFill="1" applyBorder="1" applyAlignment="1" applyProtection="1">
      <alignment vertical="center"/>
    </xf>
    <xf numFmtId="0" fontId="36" fillId="9" borderId="0" xfId="0" applyNumberFormat="1" applyFont="1" applyFill="1" applyBorder="1" applyAlignment="1" applyProtection="1">
      <alignment vertical="center"/>
    </xf>
    <xf numFmtId="0" fontId="36" fillId="9" borderId="0" xfId="0" applyFont="1" applyFill="1" applyProtection="1"/>
    <xf numFmtId="0" fontId="36" fillId="9" borderId="0" xfId="0" applyFont="1" applyFill="1" applyBorder="1" applyProtection="1"/>
    <xf numFmtId="0" fontId="38" fillId="9" borderId="0" xfId="0" applyFont="1" applyFill="1" applyBorder="1" applyProtection="1"/>
    <xf numFmtId="0" fontId="45" fillId="0" borderId="0" xfId="0" applyFont="1" applyFill="1" applyProtection="1"/>
    <xf numFmtId="0" fontId="45" fillId="0" borderId="0" xfId="0" applyNumberFormat="1" applyFont="1" applyFill="1" applyBorder="1" applyAlignment="1" applyProtection="1">
      <alignment vertical="center"/>
    </xf>
    <xf numFmtId="0" fontId="46" fillId="0" borderId="0" xfId="0" applyFont="1" applyFill="1" applyBorder="1" applyAlignment="1" applyProtection="1"/>
    <xf numFmtId="0" fontId="34" fillId="0" borderId="0" xfId="0" applyFont="1" applyFill="1" applyBorder="1" applyAlignment="1" applyProtection="1">
      <alignment horizontal="center" wrapText="1"/>
    </xf>
    <xf numFmtId="0" fontId="38" fillId="0" borderId="2" xfId="0" applyFont="1" applyFill="1" applyBorder="1" applyAlignment="1" applyProtection="1">
      <alignment horizontal="center"/>
      <protection locked="0"/>
    </xf>
    <xf numFmtId="41" fontId="36" fillId="0" borderId="0" xfId="1" applyNumberFormat="1" applyFont="1" applyFill="1" applyBorder="1" applyProtection="1">
      <alignment vertical="center"/>
    </xf>
    <xf numFmtId="41" fontId="36" fillId="0" borderId="0" xfId="1" applyNumberFormat="1" applyFont="1" applyFill="1" applyBorder="1" applyProtection="1">
      <alignment vertical="center"/>
      <protection locked="0"/>
    </xf>
    <xf numFmtId="41" fontId="36" fillId="0" borderId="0" xfId="0" applyNumberFormat="1" applyFont="1" applyFill="1" applyBorder="1" applyProtection="1"/>
    <xf numFmtId="0" fontId="36" fillId="0" borderId="0" xfId="0" applyFont="1" applyFill="1" applyBorder="1" applyAlignment="1" applyProtection="1"/>
    <xf numFmtId="41" fontId="36" fillId="0" borderId="0" xfId="0" applyNumberFormat="1" applyFont="1" applyFill="1" applyBorder="1" applyProtection="1">
      <protection locked="0"/>
    </xf>
    <xf numFmtId="41" fontId="36" fillId="0" borderId="0" xfId="0" applyNumberFormat="1" applyFont="1" applyFill="1" applyBorder="1" applyAlignment="1" applyProtection="1">
      <alignment horizontal="center"/>
      <protection locked="0"/>
    </xf>
    <xf numFmtId="41" fontId="36" fillId="0" borderId="0" xfId="0" applyNumberFormat="1" applyFont="1" applyFill="1" applyBorder="1" applyAlignment="1" applyProtection="1">
      <alignment horizontal="center"/>
    </xf>
    <xf numFmtId="43" fontId="34" fillId="4" borderId="0" xfId="0" applyNumberFormat="1" applyFont="1" applyFill="1" applyBorder="1" applyProtection="1">
      <protection locked="0"/>
    </xf>
    <xf numFmtId="0" fontId="34" fillId="4" borderId="0" xfId="0" applyFont="1" applyFill="1" applyBorder="1" applyAlignment="1" applyProtection="1">
      <alignment horizontal="left"/>
      <protection locked="0"/>
    </xf>
    <xf numFmtId="0" fontId="48" fillId="4" borderId="2" xfId="0" applyFont="1" applyFill="1" applyBorder="1" applyAlignment="1" applyProtection="1">
      <alignment horizontal="center"/>
      <protection locked="0"/>
    </xf>
    <xf numFmtId="43" fontId="36" fillId="4" borderId="0" xfId="0" applyNumberFormat="1" applyFont="1" applyFill="1" applyBorder="1" applyProtection="1">
      <protection locked="0"/>
    </xf>
    <xf numFmtId="0" fontId="34" fillId="0" borderId="0" xfId="0" applyNumberFormat="1" applyFont="1" applyFill="1" applyBorder="1" applyAlignment="1" applyProtection="1">
      <alignment horizontal="center" vertical="center"/>
    </xf>
    <xf numFmtId="43" fontId="34" fillId="4" borderId="0" xfId="0" applyNumberFormat="1" applyFont="1" applyFill="1" applyBorder="1" applyAlignment="1" applyProtection="1">
      <alignment horizontal="left" vertical="top" wrapText="1"/>
      <protection locked="0"/>
    </xf>
    <xf numFmtId="0" fontId="22" fillId="0" borderId="0" xfId="0" applyFont="1" applyAlignment="1" applyProtection="1">
      <alignment vertical="top" wrapText="1"/>
      <protection locked="0"/>
    </xf>
    <xf numFmtId="0" fontId="22" fillId="0" borderId="0" xfId="0" applyFont="1" applyProtection="1">
      <protection locked="0"/>
    </xf>
    <xf numFmtId="0" fontId="31" fillId="0" borderId="0" xfId="0" applyFont="1" applyProtection="1">
      <protection locked="0"/>
    </xf>
    <xf numFmtId="0" fontId="31" fillId="0" borderId="0" xfId="0" applyFont="1" applyAlignment="1" applyProtection="1">
      <alignment vertical="top"/>
      <protection locked="0"/>
    </xf>
    <xf numFmtId="0" fontId="32" fillId="0" borderId="0" xfId="0" applyFont="1" applyProtection="1">
      <protection locked="0"/>
    </xf>
    <xf numFmtId="0" fontId="22" fillId="0" borderId="0" xfId="0" applyFont="1" applyAlignment="1" applyProtection="1">
      <alignment vertical="top"/>
      <protection locked="0"/>
    </xf>
    <xf numFmtId="0" fontId="30" fillId="0" borderId="0" xfId="0" applyFont="1" applyProtection="1"/>
    <xf numFmtId="0" fontId="22" fillId="0" borderId="0" xfId="0" applyFont="1" applyAlignment="1" applyProtection="1">
      <alignment vertical="top" wrapText="1"/>
    </xf>
    <xf numFmtId="0" fontId="27" fillId="0" borderId="0" xfId="0" applyFont="1" applyAlignment="1" applyProtection="1">
      <alignment vertical="top"/>
    </xf>
    <xf numFmtId="0" fontId="31" fillId="0" borderId="0" xfId="0" applyFont="1" applyAlignment="1" applyProtection="1">
      <alignment vertical="top" wrapText="1"/>
    </xf>
    <xf numFmtId="0" fontId="31" fillId="0" borderId="0" xfId="0" applyFont="1" applyAlignment="1" applyProtection="1">
      <alignment vertical="top"/>
    </xf>
    <xf numFmtId="171" fontId="31" fillId="0" borderId="0" xfId="0" applyNumberFormat="1" applyFont="1" applyAlignment="1" applyProtection="1">
      <alignment vertical="top"/>
    </xf>
    <xf numFmtId="0" fontId="22" fillId="0" borderId="0" xfId="0" applyFont="1" applyAlignment="1" applyProtection="1">
      <alignment vertical="top"/>
    </xf>
    <xf numFmtId="0" fontId="57" fillId="0" borderId="0" xfId="0" applyFont="1" applyAlignment="1" applyProtection="1">
      <alignment vertical="top"/>
    </xf>
    <xf numFmtId="0" fontId="57" fillId="0" borderId="0" xfId="0" applyFont="1" applyAlignment="1" applyProtection="1">
      <alignment vertical="top" wrapText="1"/>
    </xf>
    <xf numFmtId="0" fontId="29" fillId="0" borderId="0" xfId="0" applyFont="1" applyFill="1" applyProtection="1">
      <protection locked="0"/>
    </xf>
    <xf numFmtId="0" fontId="36" fillId="0" borderId="0" xfId="0" applyFont="1" applyFill="1" applyBorder="1" applyAlignment="1" applyProtection="1">
      <alignment horizontal="left" vertical="top"/>
      <protection locked="0"/>
    </xf>
    <xf numFmtId="0" fontId="36" fillId="0" borderId="0" xfId="0" applyNumberFormat="1" applyFont="1" applyFill="1" applyBorder="1" applyAlignment="1" applyProtection="1">
      <alignment horizontal="center" vertical="center"/>
      <protection locked="0"/>
    </xf>
    <xf numFmtId="0" fontId="4" fillId="7" borderId="0" xfId="0" applyFont="1" applyFill="1" applyBorder="1" applyProtection="1">
      <protection locked="0"/>
    </xf>
    <xf numFmtId="164" fontId="36" fillId="0" borderId="0" xfId="0" applyNumberFormat="1" applyFont="1" applyFill="1" applyBorder="1" applyProtection="1">
      <protection locked="0"/>
    </xf>
    <xf numFmtId="0" fontId="34" fillId="0" borderId="0" xfId="0" applyFont="1" applyFill="1" applyBorder="1" applyAlignment="1" applyProtection="1">
      <alignment horizontal="left"/>
      <protection locked="0"/>
    </xf>
    <xf numFmtId="0" fontId="36" fillId="0" borderId="0" xfId="0" applyFont="1" applyFill="1" applyBorder="1" applyAlignment="1" applyProtection="1">
      <alignment horizontal="left"/>
      <protection locked="0"/>
    </xf>
    <xf numFmtId="0" fontId="36" fillId="0" borderId="0" xfId="0" applyNumberFormat="1" applyFont="1" applyFill="1" applyBorder="1" applyAlignment="1" applyProtection="1">
      <alignment horizontal="left" vertical="center"/>
      <protection locked="0"/>
    </xf>
    <xf numFmtId="0" fontId="43" fillId="0" borderId="0" xfId="0" applyFont="1" applyFill="1" applyBorder="1" applyProtection="1">
      <protection locked="0"/>
    </xf>
    <xf numFmtId="43" fontId="43" fillId="0" borderId="0" xfId="0" applyNumberFormat="1" applyFont="1" applyFill="1" applyBorder="1" applyProtection="1">
      <protection locked="0"/>
    </xf>
    <xf numFmtId="0" fontId="44" fillId="0" borderId="0" xfId="0" applyFont="1" applyFill="1" applyBorder="1" applyAlignment="1" applyProtection="1">
      <protection locked="0"/>
    </xf>
    <xf numFmtId="0" fontId="4" fillId="7" borderId="0" xfId="0" applyNumberFormat="1" applyFont="1" applyFill="1" applyBorder="1" applyAlignment="1" applyProtection="1">
      <alignment horizontal="left" vertical="center"/>
      <protection locked="0"/>
    </xf>
    <xf numFmtId="0" fontId="4" fillId="7" borderId="0" xfId="0" applyNumberFormat="1" applyFont="1" applyFill="1" applyBorder="1" applyAlignment="1" applyProtection="1">
      <alignment horizontal="center" vertical="center"/>
      <protection locked="0"/>
    </xf>
    <xf numFmtId="43" fontId="4" fillId="7" borderId="0" xfId="0" applyNumberFormat="1" applyFont="1" applyFill="1" applyBorder="1" applyProtection="1">
      <protection locked="0"/>
    </xf>
    <xf numFmtId="0" fontId="19" fillId="7" borderId="0" xfId="0" applyFont="1" applyFill="1" applyBorder="1" applyAlignment="1" applyProtection="1">
      <protection locked="0"/>
    </xf>
    <xf numFmtId="0" fontId="29" fillId="0" borderId="0" xfId="0" applyFont="1" applyFill="1" applyBorder="1" applyProtection="1">
      <protection locked="0"/>
    </xf>
    <xf numFmtId="43" fontId="39" fillId="0" borderId="0" xfId="1" applyNumberFormat="1" applyFont="1" applyAlignment="1" applyProtection="1">
      <alignment horizontal="center"/>
      <protection locked="0"/>
    </xf>
    <xf numFmtId="43" fontId="39" fillId="0" borderId="0" xfId="0" applyNumberFormat="1" applyFont="1" applyFill="1" applyAlignment="1" applyProtection="1">
      <alignment horizontal="center"/>
      <protection locked="0"/>
    </xf>
    <xf numFmtId="43" fontId="39" fillId="0" borderId="0" xfId="0" applyNumberFormat="1" applyFont="1" applyFill="1" applyAlignment="1" applyProtection="1">
      <alignment horizontal="center" wrapText="1"/>
      <protection locked="0"/>
    </xf>
    <xf numFmtId="41" fontId="4" fillId="0" borderId="0" xfId="0" applyNumberFormat="1" applyFont="1" applyFill="1" applyBorder="1" applyProtection="1">
      <protection locked="0"/>
    </xf>
    <xf numFmtId="41" fontId="4" fillId="0" borderId="0" xfId="0" applyNumberFormat="1" applyFont="1" applyFill="1" applyBorder="1" applyAlignment="1" applyProtection="1">
      <alignment horizontal="center"/>
      <protection locked="0"/>
    </xf>
    <xf numFmtId="0" fontId="47" fillId="0" borderId="4" xfId="0" applyFont="1" applyFill="1" applyBorder="1" applyProtection="1">
      <protection locked="0"/>
    </xf>
    <xf numFmtId="0" fontId="36" fillId="0" borderId="5" xfId="0" applyFont="1" applyFill="1" applyBorder="1" applyAlignment="1" applyProtection="1">
      <alignment horizontal="left"/>
      <protection locked="0"/>
    </xf>
    <xf numFmtId="43" fontId="36" fillId="0" borderId="6" xfId="0" applyNumberFormat="1" applyFont="1" applyFill="1" applyBorder="1" applyProtection="1">
      <protection locked="0"/>
    </xf>
    <xf numFmtId="43" fontId="36" fillId="0" borderId="0" xfId="0" applyNumberFormat="1" applyFont="1" applyFill="1" applyBorder="1" applyAlignment="1" applyProtection="1">
      <alignment horizontal="center"/>
      <protection locked="0"/>
    </xf>
    <xf numFmtId="0" fontId="36" fillId="0" borderId="7" xfId="0" applyFont="1" applyFill="1" applyBorder="1" applyAlignment="1" applyProtection="1">
      <alignment horizontal="left" indent="1"/>
      <protection locked="0"/>
    </xf>
    <xf numFmtId="43" fontId="36" fillId="0" borderId="8" xfId="0" applyNumberFormat="1" applyFont="1" applyFill="1" applyBorder="1" applyProtection="1">
      <protection locked="0"/>
    </xf>
    <xf numFmtId="0" fontId="36" fillId="0" borderId="7" xfId="0" applyFont="1" applyFill="1" applyBorder="1" applyProtection="1">
      <protection locked="0"/>
    </xf>
    <xf numFmtId="0" fontId="36" fillId="0" borderId="8" xfId="0" applyFont="1" applyFill="1" applyBorder="1" applyProtection="1">
      <protection locked="0"/>
    </xf>
    <xf numFmtId="0" fontId="47" fillId="0" borderId="7" xfId="0" applyFont="1" applyFill="1" applyBorder="1" applyAlignment="1" applyProtection="1">
      <protection locked="0"/>
    </xf>
    <xf numFmtId="43" fontId="36" fillId="0" borderId="8" xfId="0" applyNumberFormat="1" applyFont="1" applyFill="1" applyBorder="1" applyAlignment="1" applyProtection="1">
      <alignment horizontal="center"/>
      <protection locked="0"/>
    </xf>
    <xf numFmtId="0" fontId="36" fillId="0" borderId="9" xfId="0" applyFont="1" applyFill="1" applyBorder="1" applyAlignment="1" applyProtection="1">
      <alignment horizontal="left" indent="1"/>
      <protection locked="0"/>
    </xf>
    <xf numFmtId="0" fontId="36" fillId="0" borderId="1" xfId="0" applyFont="1" applyFill="1" applyBorder="1" applyAlignment="1" applyProtection="1">
      <alignment horizontal="left"/>
      <protection locked="0"/>
    </xf>
    <xf numFmtId="43" fontId="36" fillId="0" borderId="10" xfId="0" applyNumberFormat="1" applyFont="1" applyFill="1" applyBorder="1" applyAlignment="1" applyProtection="1">
      <alignment horizontal="center"/>
      <protection locked="0"/>
    </xf>
    <xf numFmtId="43" fontId="4" fillId="0" borderId="0" xfId="0" applyNumberFormat="1" applyFont="1" applyFill="1" applyBorder="1" applyAlignment="1" applyProtection="1">
      <alignment horizontal="left" indent="1"/>
      <protection locked="0"/>
    </xf>
    <xf numFmtId="43" fontId="4" fillId="0" borderId="0" xfId="0" applyNumberFormat="1" applyFont="1" applyFill="1" applyBorder="1" applyAlignment="1" applyProtection="1">
      <protection locked="0"/>
    </xf>
    <xf numFmtId="43" fontId="3" fillId="0" borderId="0" xfId="0" applyNumberFormat="1" applyFont="1" applyFill="1" applyBorder="1" applyAlignment="1" applyProtection="1">
      <alignment horizontal="center"/>
      <protection locked="0"/>
    </xf>
    <xf numFmtId="0" fontId="49" fillId="0" borderId="0" xfId="0" applyFont="1" applyFill="1" applyProtection="1">
      <protection locked="0"/>
    </xf>
    <xf numFmtId="0" fontId="50" fillId="0" borderId="0" xfId="0" applyFont="1" applyFill="1" applyProtection="1">
      <protection locked="0"/>
    </xf>
    <xf numFmtId="0" fontId="36" fillId="0" borderId="0" xfId="0" applyFont="1" applyFill="1" applyProtection="1">
      <protection locked="0"/>
    </xf>
    <xf numFmtId="0" fontId="36" fillId="0" borderId="0" xfId="0" applyNumberFormat="1" applyFont="1" applyFill="1" applyBorder="1" applyAlignment="1" applyProtection="1">
      <alignment vertical="center"/>
      <protection locked="0"/>
    </xf>
    <xf numFmtId="10" fontId="36" fillId="0" borderId="0" xfId="43" applyNumberFormat="1" applyFont="1" applyFill="1" applyBorder="1" applyAlignment="1" applyProtection="1">
      <protection locked="0"/>
    </xf>
    <xf numFmtId="0"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protection locked="0"/>
    </xf>
    <xf numFmtId="41" fontId="36" fillId="0" borderId="0" xfId="0" applyNumberFormat="1" applyFont="1" applyFill="1" applyBorder="1" applyAlignment="1" applyProtection="1">
      <alignment horizontal="right"/>
      <protection locked="0"/>
    </xf>
    <xf numFmtId="41" fontId="4" fillId="0" borderId="0" xfId="0" applyNumberFormat="1" applyFont="1" applyFill="1" applyBorder="1" applyAlignment="1" applyProtection="1">
      <protection locked="0"/>
    </xf>
    <xf numFmtId="0" fontId="3" fillId="0" borderId="0" xfId="0" applyFont="1" applyFill="1" applyBorder="1" applyAlignment="1" applyProtection="1">
      <alignment horizontal="center"/>
      <protection locked="0"/>
    </xf>
    <xf numFmtId="0" fontId="4" fillId="0" borderId="0" xfId="0" applyFont="1" applyFill="1" applyBorder="1" applyAlignment="1" applyProtection="1">
      <alignment horizontal="left"/>
      <protection locked="0"/>
    </xf>
    <xf numFmtId="8" fontId="4" fillId="0" borderId="0" xfId="0" applyNumberFormat="1" applyFont="1" applyFill="1" applyBorder="1" applyAlignment="1" applyProtection="1">
      <alignment horizontal="center"/>
      <protection locked="0"/>
    </xf>
    <xf numFmtId="41" fontId="36" fillId="0" borderId="0" xfId="0" applyNumberFormat="1" applyFont="1" applyFill="1" applyBorder="1" applyAlignment="1" applyProtection="1">
      <protection locked="0"/>
    </xf>
    <xf numFmtId="14" fontId="36" fillId="3" borderId="0" xfId="0" applyNumberFormat="1" applyFont="1" applyFill="1" applyProtection="1">
      <protection locked="0"/>
    </xf>
    <xf numFmtId="41" fontId="36" fillId="0" borderId="0" xfId="0" applyNumberFormat="1" applyFont="1" applyFill="1" applyBorder="1" applyAlignment="1" applyProtection="1">
      <alignment horizontal="left"/>
      <protection locked="0"/>
    </xf>
    <xf numFmtId="0" fontId="36" fillId="0" borderId="5" xfId="0" applyFont="1" applyFill="1" applyBorder="1" applyProtection="1">
      <protection locked="0"/>
    </xf>
    <xf numFmtId="0" fontId="4" fillId="0" borderId="0" xfId="0" applyFont="1" applyFill="1" applyBorder="1" applyAlignment="1" applyProtection="1">
      <protection locked="0"/>
    </xf>
    <xf numFmtId="0" fontId="36" fillId="0" borderId="7" xfId="0" applyFont="1" applyFill="1" applyBorder="1" applyAlignment="1" applyProtection="1">
      <protection locked="0"/>
    </xf>
    <xf numFmtId="0" fontId="36" fillId="0" borderId="1" xfId="0" applyFont="1" applyFill="1" applyBorder="1" applyProtection="1">
      <protection locked="0"/>
    </xf>
    <xf numFmtId="43" fontId="4" fillId="9" borderId="0" xfId="0" applyNumberFormat="1" applyFont="1" applyFill="1" applyProtection="1"/>
    <xf numFmtId="43" fontId="20" fillId="7" borderId="0" xfId="0" applyNumberFormat="1" applyFont="1" applyFill="1" applyAlignment="1" applyProtection="1">
      <alignment horizontal="center" wrapText="1"/>
    </xf>
    <xf numFmtId="0" fontId="36" fillId="0" borderId="0" xfId="0" applyFont="1" applyFill="1" applyProtection="1"/>
    <xf numFmtId="0" fontId="19" fillId="0" borderId="0" xfId="0" applyFont="1" applyFill="1" applyBorder="1" applyAlignment="1" applyProtection="1"/>
    <xf numFmtId="0" fontId="4" fillId="0" borderId="0" xfId="0" applyFont="1" applyFill="1" applyBorder="1" applyAlignment="1" applyProtection="1">
      <alignment horizontal="center"/>
    </xf>
    <xf numFmtId="14" fontId="38" fillId="0" borderId="0" xfId="0" applyNumberFormat="1" applyFont="1" applyFill="1" applyAlignment="1" applyProtection="1">
      <alignment horizontal="center" wrapText="1"/>
    </xf>
    <xf numFmtId="14" fontId="36" fillId="0" borderId="0" xfId="0" applyNumberFormat="1" applyFont="1" applyFill="1" applyProtection="1"/>
    <xf numFmtId="43" fontId="39" fillId="0" borderId="0" xfId="0" applyNumberFormat="1" applyFont="1" applyAlignment="1" applyProtection="1">
      <alignment horizontal="center"/>
    </xf>
    <xf numFmtId="43" fontId="39" fillId="0" borderId="0" xfId="0" applyNumberFormat="1" applyFont="1" applyAlignment="1" applyProtection="1">
      <alignment horizontal="center" wrapText="1"/>
    </xf>
    <xf numFmtId="0" fontId="33" fillId="0" borderId="0" xfId="0" applyFont="1" applyFill="1" applyBorder="1" applyAlignment="1" applyProtection="1"/>
    <xf numFmtId="0" fontId="20" fillId="0" borderId="0" xfId="0" applyFont="1" applyAlignment="1" applyProtection="1">
      <alignment horizontal="center" wrapText="1"/>
    </xf>
    <xf numFmtId="43" fontId="20" fillId="0" borderId="0" xfId="0" applyNumberFormat="1" applyFont="1" applyAlignment="1" applyProtection="1">
      <alignment horizontal="center" wrapText="1"/>
    </xf>
    <xf numFmtId="43" fontId="36" fillId="3" borderId="0" xfId="0" applyNumberFormat="1" applyFont="1" applyFill="1" applyBorder="1" applyProtection="1"/>
    <xf numFmtId="9" fontId="4" fillId="0" borderId="0" xfId="43" applyFont="1" applyFill="1" applyBorder="1" applyProtection="1">
      <protection locked="0"/>
    </xf>
    <xf numFmtId="10" fontId="4" fillId="0" borderId="0" xfId="0" applyNumberFormat="1" applyFont="1" applyFill="1" applyBorder="1" applyProtection="1">
      <protection locked="0"/>
    </xf>
    <xf numFmtId="0" fontId="4" fillId="0" borderId="0" xfId="0" applyFont="1" applyFill="1" applyBorder="1" applyAlignment="1" applyProtection="1">
      <alignment wrapText="1"/>
      <protection locked="0"/>
    </xf>
    <xf numFmtId="14" fontId="4" fillId="0" borderId="0" xfId="0" applyNumberFormat="1" applyFont="1" applyFill="1" applyProtection="1">
      <protection locked="0"/>
    </xf>
    <xf numFmtId="0" fontId="3" fillId="0" borderId="0" xfId="0" applyNumberFormat="1" applyFont="1" applyFill="1" applyBorder="1" applyAlignment="1" applyProtection="1">
      <alignment vertical="center"/>
      <protection locked="0"/>
    </xf>
    <xf numFmtId="9" fontId="36" fillId="0" borderId="0" xfId="0" applyNumberFormat="1" applyFont="1" applyFill="1" applyBorder="1" applyAlignment="1" applyProtection="1">
      <alignment horizontal="center"/>
      <protection locked="0"/>
    </xf>
    <xf numFmtId="0" fontId="34" fillId="0" borderId="0" xfId="0" applyFont="1" applyFill="1" applyBorder="1" applyProtection="1">
      <protection locked="0"/>
    </xf>
    <xf numFmtId="0" fontId="3" fillId="0" borderId="0" xfId="0" applyFont="1" applyFill="1" applyBorder="1" applyProtection="1">
      <protection locked="0"/>
    </xf>
    <xf numFmtId="43" fontId="38" fillId="0" borderId="0" xfId="0" applyNumberFormat="1" applyFont="1" applyFill="1" applyBorder="1" applyProtection="1">
      <protection locked="0"/>
    </xf>
    <xf numFmtId="8" fontId="4" fillId="0" borderId="0" xfId="0" applyNumberFormat="1" applyFont="1" applyFill="1" applyBorder="1" applyProtection="1">
      <protection locked="0"/>
    </xf>
    <xf numFmtId="0" fontId="36" fillId="0" borderId="4" xfId="0" applyFont="1" applyFill="1" applyBorder="1" applyProtection="1">
      <protection locked="0"/>
    </xf>
    <xf numFmtId="0" fontId="36" fillId="0" borderId="6" xfId="1" applyFont="1" applyFill="1" applyBorder="1" applyProtection="1">
      <alignment vertical="center"/>
      <protection locked="0"/>
    </xf>
    <xf numFmtId="0" fontId="36" fillId="4" borderId="0" xfId="0" applyFont="1" applyFill="1" applyBorder="1" applyAlignment="1" applyProtection="1">
      <alignment horizontal="left"/>
      <protection locked="0"/>
    </xf>
    <xf numFmtId="43" fontId="36" fillId="0" borderId="8" xfId="1" applyNumberFormat="1" applyFont="1" applyFill="1" applyBorder="1" applyProtection="1">
      <alignment vertical="center"/>
      <protection locked="0"/>
    </xf>
    <xf numFmtId="0" fontId="38" fillId="4" borderId="2" xfId="0" applyFont="1" applyFill="1" applyBorder="1" applyAlignment="1" applyProtection="1">
      <alignment horizontal="center"/>
      <protection locked="0"/>
    </xf>
    <xf numFmtId="0" fontId="36" fillId="4" borderId="0" xfId="0" applyFont="1" applyFill="1" applyBorder="1" applyProtection="1">
      <protection locked="0"/>
    </xf>
    <xf numFmtId="0" fontId="36" fillId="0" borderId="7" xfId="0" applyFont="1" applyFill="1" applyBorder="1" applyAlignment="1" applyProtection="1">
      <alignment horizontal="left"/>
      <protection locked="0"/>
    </xf>
    <xf numFmtId="0" fontId="36" fillId="0" borderId="8" xfId="1" applyFont="1" applyFill="1" applyBorder="1" applyAlignment="1" applyProtection="1">
      <alignment horizontal="left" vertical="center"/>
      <protection locked="0"/>
    </xf>
    <xf numFmtId="0" fontId="36" fillId="0" borderId="8" xfId="1" applyFont="1" applyFill="1" applyBorder="1" applyProtection="1">
      <alignment vertical="center"/>
      <protection locked="0"/>
    </xf>
    <xf numFmtId="43" fontId="36" fillId="4" borderId="0" xfId="0" applyNumberFormat="1" applyFont="1" applyFill="1" applyBorder="1" applyAlignment="1" applyProtection="1">
      <alignment horizontal="left" vertical="top" wrapText="1"/>
      <protection locked="0"/>
    </xf>
    <xf numFmtId="43" fontId="36" fillId="0" borderId="10" xfId="1" applyNumberFormat="1" applyFont="1" applyFill="1" applyBorder="1" applyProtection="1">
      <alignment vertical="center"/>
      <protection locked="0"/>
    </xf>
    <xf numFmtId="0" fontId="4" fillId="0" borderId="0" xfId="1" applyFont="1" applyFill="1" applyBorder="1" applyProtection="1">
      <alignment vertical="center"/>
      <protection locked="0"/>
    </xf>
    <xf numFmtId="0" fontId="4" fillId="0" borderId="0" xfId="1" applyFont="1" applyFill="1" applyBorder="1" applyAlignment="1" applyProtection="1">
      <alignment horizontal="left" vertical="center"/>
      <protection locked="0"/>
    </xf>
    <xf numFmtId="43" fontId="4" fillId="0" borderId="0" xfId="1" applyNumberFormat="1" applyFont="1" applyFill="1" applyBorder="1" applyProtection="1">
      <alignment vertical="center"/>
      <protection locked="0"/>
    </xf>
    <xf numFmtId="43" fontId="39" fillId="0" borderId="0" xfId="1" applyNumberFormat="1" applyFont="1" applyFill="1" applyAlignment="1" applyProtection="1">
      <alignment horizontal="center"/>
      <protection locked="0"/>
    </xf>
    <xf numFmtId="10" fontId="36" fillId="0" borderId="0" xfId="0" applyNumberFormat="1" applyFont="1" applyFill="1" applyBorder="1" applyAlignment="1" applyProtection="1">
      <protection locked="0"/>
    </xf>
    <xf numFmtId="0" fontId="36" fillId="3" borderId="0" xfId="0" applyFont="1" applyFill="1" applyBorder="1" applyProtection="1">
      <protection locked="0"/>
    </xf>
    <xf numFmtId="0" fontId="14" fillId="5" borderId="0" xfId="0" applyFont="1" applyFill="1" applyBorder="1" applyProtection="1">
      <protection locked="0"/>
    </xf>
    <xf numFmtId="0" fontId="4" fillId="7" borderId="0" xfId="0" applyFont="1" applyFill="1" applyBorder="1" applyAlignment="1" applyProtection="1">
      <alignment horizontal="left" vertical="top"/>
    </xf>
    <xf numFmtId="0" fontId="5" fillId="7" borderId="0" xfId="0" applyFont="1" applyFill="1" applyBorder="1" applyAlignment="1" applyProtection="1">
      <alignment horizontal="left"/>
    </xf>
    <xf numFmtId="0" fontId="4" fillId="7" borderId="0" xfId="0" applyFont="1" applyFill="1" applyBorder="1" applyAlignment="1" applyProtection="1">
      <alignment horizontal="left"/>
    </xf>
    <xf numFmtId="43" fontId="3" fillId="7" borderId="0" xfId="0" applyNumberFormat="1" applyFont="1" applyFill="1" applyBorder="1" applyProtection="1"/>
    <xf numFmtId="0" fontId="34" fillId="0" borderId="0" xfId="0" applyFont="1" applyFill="1" applyBorder="1" applyProtection="1"/>
    <xf numFmtId="0" fontId="34" fillId="0" borderId="0" xfId="0" applyFont="1" applyFill="1" applyBorder="1" applyAlignment="1" applyProtection="1">
      <alignment horizontal="center"/>
    </xf>
    <xf numFmtId="0" fontId="39" fillId="0" borderId="0" xfId="0" applyFont="1" applyFill="1" applyAlignment="1" applyProtection="1">
      <alignment horizontal="center" wrapText="1"/>
    </xf>
    <xf numFmtId="0" fontId="36" fillId="0" borderId="0" xfId="0" applyFont="1" applyFill="1" applyBorder="1" applyAlignment="1" applyProtection="1">
      <alignment horizontal="center" wrapText="1"/>
    </xf>
    <xf numFmtId="8" fontId="20" fillId="0" borderId="0" xfId="0" applyNumberFormat="1" applyFont="1" applyFill="1" applyAlignment="1" applyProtection="1">
      <alignment horizontal="center" wrapText="1"/>
    </xf>
    <xf numFmtId="43" fontId="3" fillId="0" borderId="0" xfId="0" applyNumberFormat="1" applyFont="1" applyFill="1" applyBorder="1" applyProtection="1"/>
    <xf numFmtId="0" fontId="38" fillId="0" borderId="0" xfId="0" applyFont="1" applyFill="1" applyBorder="1" applyAlignment="1" applyProtection="1">
      <alignment wrapText="1"/>
    </xf>
    <xf numFmtId="8" fontId="39" fillId="0" borderId="0" xfId="0" applyNumberFormat="1" applyFont="1" applyFill="1" applyAlignment="1" applyProtection="1">
      <alignment horizontal="center" wrapText="1"/>
    </xf>
    <xf numFmtId="43" fontId="38" fillId="0" borderId="0" xfId="0" applyNumberFormat="1" applyFont="1" applyFill="1" applyBorder="1" applyProtection="1"/>
    <xf numFmtId="14" fontId="38" fillId="0" borderId="0" xfId="0" applyNumberFormat="1" applyFont="1" applyFill="1" applyAlignment="1" applyProtection="1">
      <alignment wrapText="1"/>
    </xf>
    <xf numFmtId="168" fontId="15" fillId="0" borderId="0" xfId="0" applyNumberFormat="1" applyFont="1" applyProtection="1">
      <protection locked="0"/>
    </xf>
    <xf numFmtId="0" fontId="15" fillId="0" borderId="0" xfId="0" applyFont="1" applyProtection="1">
      <protection locked="0"/>
    </xf>
    <xf numFmtId="168" fontId="16" fillId="0" borderId="0" xfId="0" applyNumberFormat="1" applyFont="1" applyAlignment="1" applyProtection="1">
      <alignment horizontal="left"/>
      <protection locked="0"/>
    </xf>
    <xf numFmtId="0" fontId="24" fillId="0" borderId="0" xfId="0" applyFont="1" applyProtection="1">
      <protection locked="0"/>
    </xf>
    <xf numFmtId="0" fontId="7" fillId="0" borderId="5" xfId="0" applyFont="1" applyBorder="1" applyProtection="1">
      <protection locked="0"/>
    </xf>
    <xf numFmtId="168" fontId="7" fillId="0" borderId="5" xfId="0" applyNumberFormat="1" applyFont="1" applyBorder="1" applyProtection="1">
      <protection locked="0"/>
    </xf>
    <xf numFmtId="168" fontId="7" fillId="0" borderId="6" xfId="0" applyNumberFormat="1" applyFont="1" applyBorder="1" applyProtection="1">
      <protection locked="0"/>
    </xf>
    <xf numFmtId="0" fontId="17" fillId="0" borderId="0" xfId="0" applyNumberFormat="1" applyFont="1" applyProtection="1">
      <protection locked="0"/>
    </xf>
    <xf numFmtId="168" fontId="15" fillId="0" borderId="7" xfId="0" applyNumberFormat="1" applyFont="1" applyBorder="1" applyProtection="1">
      <protection locked="0"/>
    </xf>
    <xf numFmtId="168" fontId="15" fillId="0" borderId="0" xfId="0" applyNumberFormat="1" applyFont="1" applyBorder="1" applyProtection="1">
      <protection locked="0"/>
    </xf>
    <xf numFmtId="0" fontId="15" fillId="0" borderId="0" xfId="0" applyFont="1" applyBorder="1" applyProtection="1">
      <protection locked="0"/>
    </xf>
    <xf numFmtId="168" fontId="15" fillId="0" borderId="8" xfId="0" applyNumberFormat="1" applyFont="1" applyBorder="1" applyProtection="1">
      <protection locked="0"/>
    </xf>
    <xf numFmtId="168" fontId="7" fillId="0" borderId="7" xfId="0" applyNumberFormat="1" applyFont="1" applyBorder="1" applyProtection="1">
      <protection locked="0"/>
    </xf>
    <xf numFmtId="168" fontId="7" fillId="0" borderId="0" xfId="0" applyNumberFormat="1" applyFont="1" applyBorder="1" applyProtection="1">
      <protection locked="0"/>
    </xf>
    <xf numFmtId="0" fontId="7" fillId="0" borderId="0" xfId="0" applyFont="1" applyBorder="1" applyProtection="1">
      <protection locked="0"/>
    </xf>
    <xf numFmtId="168" fontId="7" fillId="0" borderId="8" xfId="0" applyNumberFormat="1" applyFont="1" applyBorder="1" applyProtection="1">
      <protection locked="0"/>
    </xf>
    <xf numFmtId="0" fontId="7" fillId="0" borderId="7" xfId="0" applyNumberFormat="1" applyFont="1" applyBorder="1" applyProtection="1">
      <protection locked="0"/>
    </xf>
    <xf numFmtId="0" fontId="7" fillId="0" borderId="7" xfId="0" applyNumberFormat="1" applyFont="1" applyBorder="1" applyAlignment="1" applyProtection="1">
      <protection locked="0"/>
    </xf>
    <xf numFmtId="0" fontId="15" fillId="0" borderId="0" xfId="0" applyNumberFormat="1" applyFont="1" applyProtection="1">
      <protection locked="0"/>
    </xf>
    <xf numFmtId="0" fontId="15" fillId="0" borderId="0" xfId="0" applyNumberFormat="1" applyFont="1" applyBorder="1" applyProtection="1">
      <protection locked="0"/>
    </xf>
    <xf numFmtId="0" fontId="16" fillId="0" borderId="0" xfId="0" applyFont="1" applyBorder="1" applyAlignment="1" applyProtection="1">
      <protection locked="0"/>
    </xf>
    <xf numFmtId="41" fontId="16" fillId="0" borderId="0" xfId="0" applyNumberFormat="1" applyFont="1" applyFill="1" applyBorder="1" applyAlignment="1" applyProtection="1">
      <alignment horizontal="left"/>
      <protection locked="0"/>
    </xf>
    <xf numFmtId="0" fontId="16" fillId="0" borderId="0" xfId="0" applyFont="1" applyBorder="1" applyAlignment="1" applyProtection="1">
      <alignment horizontal="centerContinuous"/>
      <protection locked="0"/>
    </xf>
    <xf numFmtId="0" fontId="15" fillId="0" borderId="0" xfId="0" applyFont="1" applyBorder="1" applyAlignment="1" applyProtection="1">
      <alignment horizontal="centerContinuous"/>
      <protection locked="0"/>
    </xf>
    <xf numFmtId="168" fontId="15" fillId="0" borderId="0" xfId="0" applyNumberFormat="1" applyFont="1" applyBorder="1" applyAlignment="1" applyProtection="1">
      <protection locked="0"/>
    </xf>
    <xf numFmtId="0" fontId="51" fillId="0" borderId="4" xfId="0" applyFont="1" applyBorder="1" applyAlignment="1" applyProtection="1">
      <alignment horizontal="left"/>
      <protection locked="0"/>
    </xf>
    <xf numFmtId="0" fontId="28" fillId="0" borderId="5" xfId="0" applyFont="1" applyBorder="1" applyAlignment="1" applyProtection="1">
      <alignment horizontal="left"/>
      <protection locked="0"/>
    </xf>
    <xf numFmtId="0" fontId="28" fillId="0" borderId="6" xfId="0" applyFont="1" applyBorder="1" applyAlignment="1" applyProtection="1">
      <alignment horizontal="left"/>
      <protection locked="0"/>
    </xf>
    <xf numFmtId="168" fontId="7" fillId="0" borderId="4" xfId="0" applyNumberFormat="1" applyFont="1" applyBorder="1" applyProtection="1">
      <protection locked="0"/>
    </xf>
    <xf numFmtId="42" fontId="16" fillId="0" borderId="0" xfId="0" applyNumberFormat="1" applyFont="1" applyFill="1" applyAlignment="1" applyProtection="1">
      <alignment horizontal="left"/>
      <protection locked="0"/>
    </xf>
    <xf numFmtId="0" fontId="16" fillId="0" borderId="0" xfId="0" applyFont="1" applyBorder="1" applyAlignment="1" applyProtection="1">
      <alignment horizontal="center"/>
      <protection locked="0"/>
    </xf>
    <xf numFmtId="0" fontId="28" fillId="0" borderId="7" xfId="0" applyFont="1" applyBorder="1" applyAlignment="1" applyProtection="1">
      <alignment horizontal="centerContinuous"/>
      <protection locked="0"/>
    </xf>
    <xf numFmtId="0" fontId="28" fillId="0" borderId="0" xfId="0" applyFont="1" applyBorder="1" applyAlignment="1" applyProtection="1">
      <alignment horizontal="centerContinuous"/>
      <protection locked="0"/>
    </xf>
    <xf numFmtId="0" fontId="7" fillId="0" borderId="0" xfId="0" applyFont="1" applyBorder="1" applyAlignment="1" applyProtection="1">
      <alignment horizontal="centerContinuous"/>
      <protection locked="0"/>
    </xf>
    <xf numFmtId="0" fontId="7" fillId="0" borderId="8" xfId="0" applyFont="1" applyBorder="1" applyAlignment="1" applyProtection="1">
      <alignment horizontal="centerContinuous"/>
      <protection locked="0"/>
    </xf>
    <xf numFmtId="0" fontId="22" fillId="0" borderId="7" xfId="0" applyFont="1" applyBorder="1" applyProtection="1">
      <protection locked="0"/>
    </xf>
    <xf numFmtId="0" fontId="22" fillId="0" borderId="0" xfId="0" applyFont="1" applyBorder="1" applyProtection="1">
      <protection locked="0"/>
    </xf>
    <xf numFmtId="0" fontId="24" fillId="0" borderId="8" xfId="0" applyFont="1" applyBorder="1" applyProtection="1">
      <protection locked="0"/>
    </xf>
    <xf numFmtId="0" fontId="28" fillId="0" borderId="7" xfId="0" applyFont="1" applyBorder="1" applyAlignment="1" applyProtection="1">
      <alignment horizontal="center"/>
      <protection locked="0"/>
    </xf>
    <xf numFmtId="0" fontId="28" fillId="0" borderId="0" xfId="0" applyFont="1" applyBorder="1" applyAlignment="1" applyProtection="1">
      <alignment horizontal="center"/>
      <protection locked="0"/>
    </xf>
    <xf numFmtId="0" fontId="28" fillId="0" borderId="8" xfId="0" applyFont="1" applyBorder="1" applyAlignment="1" applyProtection="1">
      <alignment horizontal="center"/>
      <protection locked="0"/>
    </xf>
    <xf numFmtId="41" fontId="16" fillId="0" borderId="0" xfId="0" applyNumberFormat="1" applyFont="1" applyAlignment="1" applyProtection="1">
      <alignment horizontal="left"/>
      <protection locked="0"/>
    </xf>
    <xf numFmtId="168" fontId="15" fillId="0" borderId="0" xfId="0" applyNumberFormat="1" applyFont="1" applyBorder="1" applyAlignment="1" applyProtection="1">
      <alignment horizontal="center"/>
      <protection locked="0"/>
    </xf>
    <xf numFmtId="168" fontId="7" fillId="0" borderId="0" xfId="0" applyNumberFormat="1" applyFont="1" applyBorder="1" applyAlignment="1" applyProtection="1">
      <alignment horizontal="centerContinuous"/>
      <protection locked="0"/>
    </xf>
    <xf numFmtId="168" fontId="28" fillId="0" borderId="0" xfId="0" applyNumberFormat="1" applyFont="1" applyBorder="1" applyAlignment="1" applyProtection="1">
      <alignment horizontal="centerContinuous"/>
      <protection locked="0"/>
    </xf>
    <xf numFmtId="41" fontId="16" fillId="0" borderId="0" xfId="0" applyNumberFormat="1" applyFont="1" applyBorder="1" applyAlignment="1" applyProtection="1">
      <alignment horizontal="left"/>
      <protection locked="0"/>
    </xf>
    <xf numFmtId="167" fontId="7" fillId="0" borderId="7" xfId="0" applyNumberFormat="1" applyFont="1" applyBorder="1" applyAlignment="1" applyProtection="1">
      <alignment horizontal="centerContinuous"/>
      <protection locked="0"/>
    </xf>
    <xf numFmtId="167" fontId="15" fillId="0" borderId="0" xfId="0" applyNumberFormat="1" applyFont="1" applyBorder="1" applyAlignment="1" applyProtection="1">
      <alignment horizontal="centerContinuous"/>
      <protection locked="0"/>
    </xf>
    <xf numFmtId="167" fontId="7" fillId="0" borderId="7" xfId="0" applyNumberFormat="1" applyFont="1" applyBorder="1" applyAlignment="1" applyProtection="1">
      <alignment horizontal="left"/>
      <protection locked="0"/>
    </xf>
    <xf numFmtId="168" fontId="7" fillId="0" borderId="3" xfId="0" quotePrefix="1" applyNumberFormat="1" applyFont="1" applyBorder="1" applyAlignment="1" applyProtection="1">
      <alignment horizontal="centerContinuous"/>
      <protection locked="0"/>
    </xf>
    <xf numFmtId="168" fontId="7" fillId="0" borderId="3" xfId="0" quotePrefix="1" applyNumberFormat="1" applyFont="1" applyBorder="1" applyAlignment="1" applyProtection="1">
      <alignment horizontal="center"/>
      <protection locked="0"/>
    </xf>
    <xf numFmtId="167" fontId="15" fillId="0" borderId="0" xfId="0" applyNumberFormat="1" applyFont="1" applyBorder="1" applyAlignment="1" applyProtection="1">
      <alignment horizontal="left"/>
      <protection locked="0"/>
    </xf>
    <xf numFmtId="0" fontId="7" fillId="0" borderId="7" xfId="0" quotePrefix="1" applyFont="1" applyBorder="1" applyAlignment="1" applyProtection="1">
      <alignment horizontal="centerContinuous"/>
      <protection locked="0"/>
    </xf>
    <xf numFmtId="0" fontId="7" fillId="0" borderId="0" xfId="0" applyNumberFormat="1" applyFont="1" applyBorder="1" applyProtection="1">
      <protection locked="0"/>
    </xf>
    <xf numFmtId="41" fontId="7" fillId="0" borderId="0" xfId="0" applyNumberFormat="1" applyFont="1" applyFill="1" applyBorder="1" applyProtection="1">
      <protection locked="0"/>
    </xf>
    <xf numFmtId="41" fontId="7" fillId="0" borderId="8" xfId="0" applyNumberFormat="1" applyFont="1" applyFill="1" applyBorder="1" applyProtection="1">
      <protection locked="0"/>
    </xf>
    <xf numFmtId="42" fontId="16" fillId="0" borderId="0" xfId="0" applyNumberFormat="1" applyFont="1" applyBorder="1" applyAlignment="1" applyProtection="1">
      <alignment horizontal="left"/>
      <protection locked="0"/>
    </xf>
    <xf numFmtId="0" fontId="15" fillId="0" borderId="0" xfId="0" quotePrefix="1" applyFont="1" applyBorder="1" applyAlignment="1" applyProtection="1">
      <alignment horizontal="centerContinuous"/>
      <protection locked="0"/>
    </xf>
    <xf numFmtId="0" fontId="7" fillId="0" borderId="0" xfId="0" applyNumberFormat="1" applyFont="1" applyBorder="1" applyAlignment="1" applyProtection="1">
      <alignment horizontal="centerContinuous"/>
      <protection locked="0"/>
    </xf>
    <xf numFmtId="42" fontId="7" fillId="0" borderId="0" xfId="0" applyNumberFormat="1" applyFont="1" applyFill="1" applyBorder="1" applyProtection="1">
      <protection locked="0"/>
    </xf>
    <xf numFmtId="42" fontId="7" fillId="0" borderId="8" xfId="0" applyNumberFormat="1" applyFont="1" applyFill="1" applyBorder="1" applyProtection="1">
      <protection locked="0"/>
    </xf>
    <xf numFmtId="41" fontId="7" fillId="0" borderId="0" xfId="0" applyNumberFormat="1" applyFont="1" applyBorder="1" applyProtection="1">
      <protection locked="0"/>
    </xf>
    <xf numFmtId="41" fontId="7" fillId="0" borderId="8" xfId="0" applyNumberFormat="1" applyFont="1" applyBorder="1" applyProtection="1">
      <protection locked="0"/>
    </xf>
    <xf numFmtId="0" fontId="15" fillId="0" borderId="0" xfId="0" applyNumberFormat="1" applyFont="1" applyBorder="1" applyAlignment="1" applyProtection="1">
      <protection locked="0"/>
    </xf>
    <xf numFmtId="0" fontId="7" fillId="0" borderId="7" xfId="0" applyNumberFormat="1" applyFont="1" applyFill="1" applyBorder="1" applyProtection="1">
      <protection locked="0"/>
    </xf>
    <xf numFmtId="42" fontId="16" fillId="0" borderId="0" xfId="0" applyNumberFormat="1" applyFont="1" applyAlignment="1" applyProtection="1">
      <alignment horizontal="left"/>
      <protection locked="0"/>
    </xf>
    <xf numFmtId="0" fontId="15" fillId="0" borderId="0" xfId="0" applyNumberFormat="1" applyFont="1" applyFill="1" applyBorder="1" applyProtection="1">
      <protection locked="0"/>
    </xf>
    <xf numFmtId="41" fontId="7" fillId="0" borderId="2" xfId="0" applyNumberFormat="1" applyFont="1" applyFill="1" applyBorder="1" applyProtection="1">
      <protection locked="0"/>
    </xf>
    <xf numFmtId="41" fontId="7" fillId="0" borderId="12" xfId="44" applyNumberFormat="1" applyFont="1" applyFill="1" applyBorder="1" applyAlignment="1" applyProtection="1">
      <alignment horizontal="center"/>
      <protection locked="0"/>
    </xf>
    <xf numFmtId="41" fontId="7" fillId="0" borderId="0" xfId="0" quotePrefix="1" applyNumberFormat="1" applyFont="1" applyBorder="1" applyProtection="1">
      <protection locked="0"/>
    </xf>
    <xf numFmtId="42" fontId="7" fillId="0" borderId="11" xfId="0" applyNumberFormat="1" applyFont="1" applyBorder="1" applyProtection="1">
      <protection locked="0"/>
    </xf>
    <xf numFmtId="42" fontId="7" fillId="0" borderId="0" xfId="0" quotePrefix="1" applyNumberFormat="1" applyFont="1" applyBorder="1" applyProtection="1">
      <protection locked="0"/>
    </xf>
    <xf numFmtId="42" fontId="7" fillId="0" borderId="14" xfId="0" applyNumberFormat="1" applyFont="1" applyBorder="1" applyProtection="1">
      <protection locked="0"/>
    </xf>
    <xf numFmtId="0" fontId="7" fillId="0" borderId="7" xfId="0" applyNumberFormat="1" applyFont="1" applyBorder="1" applyAlignment="1" applyProtection="1">
      <alignment vertical="center"/>
      <protection locked="0"/>
    </xf>
    <xf numFmtId="0" fontId="53" fillId="0" borderId="0" xfId="0" applyNumberFormat="1" applyFont="1" applyBorder="1" applyAlignment="1" applyProtection="1">
      <alignment horizontal="centerContinuous"/>
      <protection locked="0"/>
    </xf>
    <xf numFmtId="42" fontId="7" fillId="0" borderId="0" xfId="0" applyNumberFormat="1" applyFont="1" applyBorder="1" applyProtection="1">
      <protection locked="0"/>
    </xf>
    <xf numFmtId="42" fontId="7" fillId="0" borderId="8" xfId="0" applyNumberFormat="1" applyFont="1" applyBorder="1" applyProtection="1">
      <protection locked="0"/>
    </xf>
    <xf numFmtId="0" fontId="15" fillId="0" borderId="0" xfId="0" applyNumberFormat="1" applyFont="1" applyBorder="1" applyAlignment="1" applyProtection="1">
      <alignment vertical="center"/>
      <protection locked="0"/>
    </xf>
    <xf numFmtId="41" fontId="7" fillId="0" borderId="0" xfId="1" applyNumberFormat="1" applyFont="1" applyFill="1" applyBorder="1" applyAlignment="1" applyProtection="1">
      <protection locked="0"/>
    </xf>
    <xf numFmtId="41" fontId="7" fillId="0" borderId="8" xfId="1" applyNumberFormat="1" applyFont="1" applyFill="1" applyBorder="1" applyAlignment="1" applyProtection="1">
      <protection locked="0"/>
    </xf>
    <xf numFmtId="41" fontId="7" fillId="0" borderId="3" xfId="0" applyNumberFormat="1" applyFont="1" applyBorder="1" applyProtection="1">
      <protection locked="0"/>
    </xf>
    <xf numFmtId="41" fontId="7" fillId="0" borderId="13" xfId="0" applyNumberFormat="1" applyFont="1" applyBorder="1" applyProtection="1">
      <protection locked="0"/>
    </xf>
    <xf numFmtId="0" fontId="15" fillId="0" borderId="7" xfId="54" applyFill="1" applyBorder="1" applyProtection="1">
      <protection locked="0"/>
    </xf>
    <xf numFmtId="41" fontId="15" fillId="0" borderId="0" xfId="0" applyNumberFormat="1" applyFont="1" applyBorder="1" applyProtection="1">
      <protection locked="0"/>
    </xf>
    <xf numFmtId="41" fontId="15" fillId="0" borderId="8" xfId="0" applyNumberFormat="1" applyFont="1" applyBorder="1" applyProtection="1">
      <protection locked="0"/>
    </xf>
    <xf numFmtId="41" fontId="7" fillId="0" borderId="2" xfId="0" applyNumberFormat="1" applyFont="1" applyBorder="1" applyProtection="1">
      <protection locked="0"/>
    </xf>
    <xf numFmtId="41" fontId="7" fillId="0" borderId="12" xfId="0" applyNumberFormat="1" applyFont="1" applyBorder="1" applyProtection="1">
      <protection locked="0"/>
    </xf>
    <xf numFmtId="41" fontId="7" fillId="0" borderId="12" xfId="0" applyNumberFormat="1" applyFont="1" applyFill="1" applyBorder="1" applyProtection="1">
      <protection locked="0"/>
    </xf>
    <xf numFmtId="0" fontId="7" fillId="0" borderId="9" xfId="0" applyNumberFormat="1" applyFont="1" applyBorder="1" applyProtection="1">
      <protection locked="0"/>
    </xf>
    <xf numFmtId="0" fontId="7" fillId="0" borderId="1" xfId="0" applyNumberFormat="1" applyFont="1" applyBorder="1" applyProtection="1">
      <protection locked="0"/>
    </xf>
    <xf numFmtId="42" fontId="7" fillId="0" borderId="1" xfId="0" applyNumberFormat="1" applyFont="1" applyBorder="1" applyProtection="1">
      <protection locked="0"/>
    </xf>
    <xf numFmtId="42" fontId="7" fillId="0" borderId="10" xfId="0" applyNumberFormat="1" applyFont="1" applyBorder="1" applyProtection="1">
      <protection locked="0"/>
    </xf>
    <xf numFmtId="42" fontId="16" fillId="0" borderId="0" xfId="44" applyNumberFormat="1" applyFont="1" applyAlignment="1" applyProtection="1">
      <alignment horizontal="left"/>
      <protection locked="0"/>
    </xf>
    <xf numFmtId="0" fontId="22" fillId="0" borderId="9" xfId="0" applyFont="1" applyBorder="1" applyProtection="1">
      <protection locked="0"/>
    </xf>
    <xf numFmtId="0" fontId="22" fillId="0" borderId="1" xfId="0" applyFont="1" applyBorder="1" applyProtection="1">
      <protection locked="0"/>
    </xf>
    <xf numFmtId="0" fontId="24" fillId="0" borderId="10" xfId="0" applyFont="1" applyBorder="1" applyProtection="1">
      <protection locked="0"/>
    </xf>
    <xf numFmtId="168" fontId="15" fillId="0" borderId="9" xfId="0" applyNumberFormat="1" applyFont="1" applyBorder="1" applyProtection="1">
      <protection locked="0"/>
    </xf>
    <xf numFmtId="168" fontId="15" fillId="0" borderId="1" xfId="0" applyNumberFormat="1" applyFont="1" applyBorder="1" applyProtection="1">
      <protection locked="0"/>
    </xf>
    <xf numFmtId="0" fontId="15" fillId="0" borderId="1" xfId="0" applyFont="1" applyBorder="1" applyProtection="1">
      <protection locked="0"/>
    </xf>
    <xf numFmtId="168" fontId="15" fillId="0" borderId="10" xfId="0" applyNumberFormat="1" applyFont="1" applyBorder="1" applyProtection="1">
      <protection locked="0"/>
    </xf>
    <xf numFmtId="42" fontId="15" fillId="0" borderId="0" xfId="0" applyNumberFormat="1" applyFont="1" applyBorder="1" applyProtection="1">
      <protection locked="0"/>
    </xf>
    <xf numFmtId="0" fontId="7" fillId="5" borderId="0" xfId="0" applyNumberFormat="1" applyFont="1" applyFill="1" applyBorder="1" applyProtection="1"/>
    <xf numFmtId="41" fontId="7" fillId="5" borderId="0" xfId="1" applyNumberFormat="1" applyFont="1" applyFill="1" applyBorder="1" applyAlignment="1" applyProtection="1"/>
    <xf numFmtId="41" fontId="7" fillId="5" borderId="0" xfId="0" applyNumberFormat="1" applyFont="1" applyFill="1" applyBorder="1" applyProtection="1"/>
    <xf numFmtId="41" fontId="7" fillId="5" borderId="8" xfId="1" applyNumberFormat="1" applyFont="1" applyFill="1" applyBorder="1" applyAlignment="1" applyProtection="1"/>
    <xf numFmtId="168" fontId="7" fillId="5" borderId="0" xfId="0" applyNumberFormat="1" applyFont="1" applyFill="1" applyBorder="1" applyProtection="1"/>
    <xf numFmtId="0" fontId="7" fillId="0" borderId="7" xfId="0" applyNumberFormat="1" applyFont="1" applyBorder="1" applyProtection="1"/>
    <xf numFmtId="0" fontId="7" fillId="0" borderId="0" xfId="0" applyNumberFormat="1" applyFont="1" applyBorder="1" applyProtection="1"/>
    <xf numFmtId="41" fontId="7" fillId="0" borderId="0" xfId="0" applyNumberFormat="1" applyFont="1" applyBorder="1" applyProtection="1"/>
    <xf numFmtId="41" fontId="7" fillId="0" borderId="8" xfId="0" applyNumberFormat="1" applyFont="1" applyBorder="1" applyProtection="1"/>
    <xf numFmtId="168" fontId="7" fillId="0" borderId="7" xfId="0" applyNumberFormat="1" applyFont="1" applyBorder="1" applyProtection="1"/>
    <xf numFmtId="168" fontId="7" fillId="0" borderId="0" xfId="0" applyNumberFormat="1" applyFont="1" applyBorder="1" applyProtection="1"/>
    <xf numFmtId="0" fontId="7" fillId="0" borderId="0" xfId="0" applyFont="1" applyBorder="1" applyProtection="1"/>
    <xf numFmtId="168" fontId="7" fillId="0" borderId="8" xfId="0" applyNumberFormat="1" applyFont="1" applyBorder="1" applyProtection="1"/>
    <xf numFmtId="168" fontId="7" fillId="4" borderId="7" xfId="0" applyNumberFormat="1" applyFont="1" applyFill="1" applyBorder="1" applyProtection="1"/>
    <xf numFmtId="168" fontId="7" fillId="4" borderId="0" xfId="0" applyNumberFormat="1" applyFont="1" applyFill="1" applyBorder="1" applyProtection="1"/>
    <xf numFmtId="0" fontId="7" fillId="4" borderId="0" xfId="0" applyFont="1" applyFill="1" applyBorder="1" applyProtection="1"/>
    <xf numFmtId="168" fontId="7" fillId="4" borderId="8" xfId="0" applyNumberFormat="1" applyFont="1" applyFill="1" applyBorder="1" applyProtection="1"/>
    <xf numFmtId="0" fontId="7" fillId="0" borderId="7" xfId="54" applyFont="1" applyFill="1" applyBorder="1" applyProtection="1"/>
    <xf numFmtId="0" fontId="7" fillId="4" borderId="7" xfId="0" applyNumberFormat="1" applyFont="1" applyFill="1" applyBorder="1" applyProtection="1"/>
    <xf numFmtId="0" fontId="7" fillId="4" borderId="0" xfId="0" applyNumberFormat="1" applyFont="1" applyFill="1" applyBorder="1" applyProtection="1"/>
    <xf numFmtId="41" fontId="7" fillId="4" borderId="0" xfId="0" applyNumberFormat="1" applyFont="1" applyFill="1" applyBorder="1" applyProtection="1"/>
    <xf numFmtId="41" fontId="7" fillId="4" borderId="8" xfId="0" applyNumberFormat="1" applyFont="1" applyFill="1" applyBorder="1" applyProtection="1"/>
    <xf numFmtId="168" fontId="15" fillId="0" borderId="0" xfId="0" applyNumberFormat="1" applyFont="1" applyProtection="1"/>
    <xf numFmtId="0" fontId="15" fillId="0" borderId="0" xfId="0" applyFont="1" applyProtection="1"/>
    <xf numFmtId="168" fontId="16" fillId="0" borderId="0" xfId="0" applyNumberFormat="1" applyFont="1" applyAlignment="1" applyProtection="1">
      <alignment horizontal="left"/>
    </xf>
    <xf numFmtId="0" fontId="22" fillId="0" borderId="0" xfId="0" applyFont="1" applyProtection="1"/>
    <xf numFmtId="0" fontId="24" fillId="0" borderId="0" xfId="0" applyFont="1" applyProtection="1"/>
    <xf numFmtId="0" fontId="51" fillId="0" borderId="4" xfId="0" applyNumberFormat="1" applyFont="1" applyBorder="1" applyProtection="1"/>
    <xf numFmtId="168" fontId="18" fillId="0" borderId="5" xfId="0" applyNumberFormat="1" applyFont="1" applyBorder="1" applyProtection="1"/>
    <xf numFmtId="168" fontId="15" fillId="0" borderId="5" xfId="0" applyNumberFormat="1" applyFont="1" applyBorder="1" applyProtection="1"/>
    <xf numFmtId="0" fontId="15" fillId="0" borderId="5" xfId="0" applyFont="1" applyBorder="1" applyProtection="1"/>
    <xf numFmtId="168" fontId="15" fillId="0" borderId="6" xfId="0" applyNumberFormat="1" applyFont="1" applyBorder="1" applyProtection="1"/>
    <xf numFmtId="0" fontId="31" fillId="0" borderId="5" xfId="0" applyFont="1" applyBorder="1" applyProtection="1"/>
    <xf numFmtId="0" fontId="27" fillId="0" borderId="6" xfId="0" applyFont="1" applyBorder="1" applyProtection="1"/>
    <xf numFmtId="168" fontId="52" fillId="0" borderId="5" xfId="0" applyNumberFormat="1" applyFont="1" applyBorder="1" applyProtection="1"/>
    <xf numFmtId="0" fontId="7" fillId="0" borderId="5" xfId="0" applyFont="1" applyBorder="1" applyProtection="1"/>
    <xf numFmtId="168" fontId="7" fillId="0" borderId="5" xfId="0" applyNumberFormat="1" applyFont="1" applyBorder="1" applyProtection="1"/>
    <xf numFmtId="168" fontId="7" fillId="0" borderId="6" xfId="0" applyNumberFormat="1" applyFont="1" applyBorder="1" applyProtection="1"/>
    <xf numFmtId="168" fontId="15" fillId="0" borderId="7" xfId="0" applyNumberFormat="1" applyFont="1" applyBorder="1" applyProtection="1"/>
    <xf numFmtId="168" fontId="15" fillId="0" borderId="0" xfId="0" applyNumberFormat="1" applyFont="1" applyBorder="1" applyProtection="1"/>
    <xf numFmtId="0" fontId="15" fillId="0" borderId="0" xfId="0" applyFont="1" applyBorder="1" applyProtection="1"/>
    <xf numFmtId="168" fontId="15" fillId="0" borderId="8" xfId="0" applyNumberFormat="1" applyFont="1" applyBorder="1" applyProtection="1"/>
    <xf numFmtId="0" fontId="31" fillId="0" borderId="7" xfId="0" applyFont="1" applyBorder="1" applyProtection="1"/>
    <xf numFmtId="0" fontId="31" fillId="0" borderId="0" xfId="0" applyFont="1" applyBorder="1" applyProtection="1"/>
    <xf numFmtId="0" fontId="27" fillId="0" borderId="8" xfId="0" applyFont="1" applyBorder="1" applyProtection="1"/>
    <xf numFmtId="0" fontId="7" fillId="0" borderId="7" xfId="0" applyNumberFormat="1" applyFont="1" applyBorder="1" applyAlignment="1" applyProtection="1"/>
    <xf numFmtId="0" fontId="16" fillId="0" borderId="0" xfId="0" applyFont="1" applyProtection="1"/>
    <xf numFmtId="0" fontId="15" fillId="0" borderId="7" xfId="0" applyNumberFormat="1" applyFont="1" applyBorder="1" applyProtection="1"/>
    <xf numFmtId="0" fontId="15" fillId="0" borderId="0" xfId="0" applyNumberFormat="1" applyFont="1" applyBorder="1" applyProtection="1"/>
    <xf numFmtId="0" fontId="7" fillId="0" borderId="0" xfId="0" applyNumberFormat="1" applyFont="1" applyBorder="1" applyAlignment="1" applyProtection="1">
      <alignment wrapText="1"/>
    </xf>
    <xf numFmtId="0" fontId="7" fillId="0" borderId="8" xfId="0" applyNumberFormat="1" applyFont="1" applyBorder="1" applyAlignment="1" applyProtection="1">
      <alignment wrapText="1"/>
    </xf>
    <xf numFmtId="168" fontId="16" fillId="0" borderId="0" xfId="0" applyNumberFormat="1" applyFont="1" applyProtection="1"/>
    <xf numFmtId="42" fontId="7" fillId="0" borderId="0" xfId="44" applyNumberFormat="1" applyFont="1" applyBorder="1" applyProtection="1"/>
    <xf numFmtId="42" fontId="7" fillId="0" borderId="8" xfId="44" applyNumberFormat="1" applyFont="1" applyBorder="1" applyProtection="1"/>
    <xf numFmtId="0" fontId="7" fillId="0" borderId="7" xfId="0" applyNumberFormat="1" applyFont="1" applyBorder="1" applyAlignment="1" applyProtection="1">
      <alignment wrapText="1"/>
    </xf>
    <xf numFmtId="41" fontId="16" fillId="0" borderId="0" xfId="0" applyNumberFormat="1" applyFont="1" applyFill="1" applyBorder="1" applyAlignment="1" applyProtection="1">
      <alignment horizontal="left"/>
    </xf>
    <xf numFmtId="0" fontId="7" fillId="0" borderId="0" xfId="0" applyNumberFormat="1" applyFont="1" applyBorder="1" applyAlignment="1" applyProtection="1">
      <alignment horizontal="justify" wrapText="1"/>
    </xf>
    <xf numFmtId="0" fontId="7" fillId="0" borderId="8" xfId="0" applyNumberFormat="1" applyFont="1" applyBorder="1" applyAlignment="1" applyProtection="1">
      <alignment horizontal="justify" wrapText="1"/>
    </xf>
    <xf numFmtId="0" fontId="51" fillId="0" borderId="7" xfId="0" applyNumberFormat="1" applyFont="1" applyBorder="1" applyProtection="1"/>
    <xf numFmtId="41" fontId="16" fillId="0" borderId="0" xfId="0" applyNumberFormat="1" applyFont="1" applyFill="1" applyAlignment="1" applyProtection="1">
      <alignment horizontal="left"/>
    </xf>
    <xf numFmtId="0" fontId="7" fillId="0" borderId="0" xfId="0" applyNumberFormat="1" applyFont="1" applyBorder="1" applyAlignment="1" applyProtection="1"/>
    <xf numFmtId="0" fontId="51" fillId="0" borderId="9" xfId="0" applyNumberFormat="1" applyFont="1" applyBorder="1" applyProtection="1"/>
    <xf numFmtId="168" fontId="7" fillId="0" borderId="1" xfId="0" applyNumberFormat="1" applyFont="1" applyBorder="1" applyProtection="1"/>
    <xf numFmtId="0" fontId="7" fillId="0" borderId="1" xfId="0" applyFont="1" applyBorder="1" applyProtection="1"/>
    <xf numFmtId="168" fontId="7" fillId="0" borderId="10" xfId="0" applyNumberFormat="1" applyFont="1" applyBorder="1" applyProtection="1"/>
    <xf numFmtId="0" fontId="22" fillId="0" borderId="7" xfId="0" applyFont="1" applyBorder="1" applyProtection="1"/>
    <xf numFmtId="0" fontId="22" fillId="0" borderId="0" xfId="0" applyFont="1" applyBorder="1" applyProtection="1"/>
    <xf numFmtId="0" fontId="24" fillId="0" borderId="8" xfId="0" applyFont="1" applyBorder="1" applyProtection="1"/>
    <xf numFmtId="0" fontId="22" fillId="7" borderId="0" xfId="0" applyFont="1" applyFill="1" applyProtection="1">
      <protection locked="0"/>
    </xf>
    <xf numFmtId="0" fontId="23" fillId="0" borderId="0" xfId="0" applyFont="1" applyProtection="1">
      <protection locked="0"/>
    </xf>
    <xf numFmtId="0" fontId="55" fillId="0" borderId="0" xfId="0" applyFont="1" applyProtection="1">
      <protection locked="0"/>
    </xf>
    <xf numFmtId="0" fontId="31" fillId="9" borderId="0" xfId="0" applyFont="1" applyFill="1" applyProtection="1">
      <protection locked="0"/>
    </xf>
    <xf numFmtId="0" fontId="31" fillId="0" borderId="3" xfId="0" applyFont="1" applyBorder="1" applyAlignment="1" applyProtection="1">
      <alignment horizontal="center"/>
      <protection locked="0"/>
    </xf>
    <xf numFmtId="0" fontId="31" fillId="0" borderId="0" xfId="0" applyFont="1" applyAlignment="1" applyProtection="1">
      <alignment horizontal="center"/>
      <protection locked="0"/>
    </xf>
    <xf numFmtId="171" fontId="31" fillId="9" borderId="0" xfId="0" applyNumberFormat="1" applyFont="1" applyFill="1" applyProtection="1">
      <protection locked="0"/>
    </xf>
    <xf numFmtId="166" fontId="31" fillId="0" borderId="0" xfId="0" applyNumberFormat="1" applyFont="1" applyProtection="1">
      <protection locked="0"/>
    </xf>
    <xf numFmtId="166" fontId="31" fillId="0" borderId="0" xfId="1" applyNumberFormat="1" applyFont="1" applyBorder="1" applyProtection="1">
      <alignment vertical="center"/>
      <protection locked="0"/>
    </xf>
    <xf numFmtId="166" fontId="31" fillId="0" borderId="0" xfId="0" applyNumberFormat="1" applyFont="1" applyBorder="1" applyProtection="1">
      <protection locked="0"/>
    </xf>
    <xf numFmtId="166" fontId="31" fillId="6" borderId="0" xfId="1" applyNumberFormat="1" applyFont="1" applyFill="1" applyBorder="1" applyProtection="1">
      <alignment vertical="center"/>
      <protection locked="0"/>
    </xf>
    <xf numFmtId="166" fontId="31" fillId="6" borderId="0" xfId="0" applyNumberFormat="1" applyFont="1" applyFill="1" applyBorder="1" applyProtection="1">
      <protection locked="0"/>
    </xf>
    <xf numFmtId="166" fontId="31" fillId="6" borderId="2" xfId="1" applyNumberFormat="1" applyFont="1" applyFill="1" applyBorder="1" applyProtection="1">
      <alignment vertical="center"/>
      <protection locked="0"/>
    </xf>
    <xf numFmtId="166" fontId="31" fillId="6" borderId="2" xfId="0" applyNumberFormat="1" applyFont="1" applyFill="1" applyBorder="1" applyProtection="1">
      <protection locked="0"/>
    </xf>
    <xf numFmtId="167" fontId="32" fillId="0" borderId="2" xfId="0" applyNumberFormat="1" applyFont="1" applyBorder="1" applyProtection="1">
      <protection locked="0"/>
    </xf>
    <xf numFmtId="41" fontId="32" fillId="0" borderId="0" xfId="0" applyNumberFormat="1" applyFont="1" applyProtection="1">
      <protection locked="0"/>
    </xf>
    <xf numFmtId="41" fontId="32" fillId="0" borderId="0" xfId="44" applyNumberFormat="1" applyFont="1" applyProtection="1">
      <protection locked="0"/>
    </xf>
    <xf numFmtId="0" fontId="31" fillId="0" borderId="0" xfId="0" applyFont="1" applyFill="1" applyProtection="1">
      <protection locked="0"/>
    </xf>
    <xf numFmtId="0" fontId="22" fillId="0" borderId="0" xfId="0" applyFont="1" applyFill="1" applyBorder="1" applyAlignment="1" applyProtection="1">
      <alignment horizontal="left" indent="1"/>
      <protection locked="0"/>
    </xf>
    <xf numFmtId="0" fontId="31" fillId="0" borderId="2" xfId="0" applyFont="1" applyBorder="1" applyProtection="1">
      <protection locked="0"/>
    </xf>
    <xf numFmtId="0" fontId="22" fillId="0" borderId="0" xfId="0" applyFont="1" applyFill="1" applyBorder="1" applyAlignment="1" applyProtection="1">
      <alignment horizontal="left" indent="2"/>
      <protection locked="0"/>
    </xf>
    <xf numFmtId="0" fontId="31" fillId="0" borderId="0" xfId="0" applyNumberFormat="1" applyFont="1" applyFill="1" applyBorder="1" applyAlignment="1" applyProtection="1">
      <alignment vertical="center"/>
      <protection locked="0"/>
    </xf>
    <xf numFmtId="0" fontId="31" fillId="0" borderId="0" xfId="0" applyNumberFormat="1" applyFont="1" applyFill="1" applyBorder="1" applyAlignment="1" applyProtection="1">
      <alignment horizontal="center" vertical="center"/>
      <protection locked="0"/>
    </xf>
    <xf numFmtId="0" fontId="22" fillId="0" borderId="0" xfId="0" applyFont="1" applyFill="1" applyBorder="1" applyAlignment="1" applyProtection="1">
      <alignment horizontal="left"/>
      <protection locked="0"/>
    </xf>
    <xf numFmtId="44" fontId="22" fillId="0" borderId="0" xfId="44" applyFont="1" applyProtection="1">
      <protection locked="0"/>
    </xf>
    <xf numFmtId="0" fontId="56" fillId="7" borderId="0" xfId="0" applyFont="1" applyFill="1" applyProtection="1">
      <protection locked="0"/>
    </xf>
    <xf numFmtId="166" fontId="31" fillId="0" borderId="0" xfId="0" applyNumberFormat="1" applyFont="1" applyAlignment="1" applyProtection="1">
      <alignment vertical="top"/>
      <protection locked="0"/>
    </xf>
    <xf numFmtId="0" fontId="22" fillId="9" borderId="0" xfId="0" applyFont="1" applyFill="1" applyProtection="1"/>
    <xf numFmtId="0" fontId="23" fillId="9" borderId="0" xfId="0" applyFont="1" applyFill="1" applyProtection="1"/>
    <xf numFmtId="0" fontId="23" fillId="0" borderId="0" xfId="0" applyFont="1" applyProtection="1"/>
    <xf numFmtId="171" fontId="31" fillId="9" borderId="0" xfId="0" applyNumberFormat="1" applyFont="1" applyFill="1" applyBorder="1" applyProtection="1"/>
    <xf numFmtId="0" fontId="31" fillId="9" borderId="0" xfId="0" applyFont="1" applyFill="1" applyProtection="1"/>
    <xf numFmtId="0" fontId="31" fillId="9" borderId="0" xfId="0" applyFont="1" applyFill="1" applyBorder="1" applyProtection="1"/>
    <xf numFmtId="0" fontId="22" fillId="9" borderId="0" xfId="0" applyFont="1" applyFill="1" applyBorder="1" applyProtection="1"/>
    <xf numFmtId="0" fontId="0" fillId="9" borderId="0" xfId="0" applyFill="1" applyAlignment="1" applyProtection="1">
      <alignment horizontal="left" vertical="top" wrapText="1"/>
    </xf>
    <xf numFmtId="0" fontId="22" fillId="7" borderId="0" xfId="0" applyFont="1" applyFill="1" applyProtection="1"/>
    <xf numFmtId="166" fontId="22" fillId="7" borderId="0" xfId="0" applyNumberFormat="1" applyFont="1" applyFill="1" applyProtection="1"/>
    <xf numFmtId="0" fontId="55" fillId="0" borderId="0" xfId="0" applyFont="1" applyProtection="1"/>
    <xf numFmtId="0" fontId="27" fillId="0" borderId="0" xfId="0" applyFont="1" applyProtection="1"/>
    <xf numFmtId="0" fontId="31" fillId="0" borderId="0" xfId="0" applyFont="1" applyProtection="1"/>
    <xf numFmtId="0" fontId="31" fillId="0" borderId="0" xfId="0" applyFont="1" applyFill="1" applyProtection="1"/>
    <xf numFmtId="0" fontId="31" fillId="0" borderId="0" xfId="1" applyFont="1" applyProtection="1">
      <alignment vertical="center"/>
    </xf>
    <xf numFmtId="165" fontId="31" fillId="0" borderId="0" xfId="44" applyNumberFormat="1" applyFont="1" applyAlignment="1" applyProtection="1">
      <alignment vertical="center"/>
    </xf>
    <xf numFmtId="165" fontId="31" fillId="0" borderId="0" xfId="44" applyNumberFormat="1" applyFont="1" applyProtection="1"/>
    <xf numFmtId="166" fontId="31" fillId="0" borderId="0" xfId="1" applyNumberFormat="1" applyFont="1" applyProtection="1">
      <alignment vertical="center"/>
    </xf>
    <xf numFmtId="166" fontId="31" fillId="0" borderId="0" xfId="0" applyNumberFormat="1" applyFont="1" applyProtection="1"/>
    <xf numFmtId="166" fontId="31" fillId="0" borderId="0" xfId="1" applyNumberFormat="1" applyFont="1" applyBorder="1" applyProtection="1">
      <alignment vertical="center"/>
    </xf>
    <xf numFmtId="166" fontId="31" fillId="0" borderId="0" xfId="0" applyNumberFormat="1" applyFont="1" applyBorder="1" applyProtection="1"/>
    <xf numFmtId="166" fontId="31" fillId="0" borderId="11" xfId="44" applyNumberFormat="1" applyFont="1" applyBorder="1" applyProtection="1"/>
    <xf numFmtId="10" fontId="31" fillId="0" borderId="0" xfId="1" applyNumberFormat="1" applyFont="1" applyProtection="1">
      <alignment vertical="center"/>
    </xf>
    <xf numFmtId="10" fontId="31" fillId="0" borderId="0" xfId="0" applyNumberFormat="1" applyFont="1" applyProtection="1"/>
    <xf numFmtId="0" fontId="31" fillId="0" borderId="0" xfId="1" applyFont="1" applyFill="1" applyProtection="1">
      <alignment vertical="center"/>
    </xf>
    <xf numFmtId="43" fontId="31" fillId="0" borderId="0" xfId="1" applyNumberFormat="1" applyFont="1" applyFill="1" applyProtection="1">
      <alignment vertical="center"/>
    </xf>
    <xf numFmtId="43" fontId="31" fillId="0" borderId="0" xfId="0" applyNumberFormat="1" applyFont="1" applyFill="1" applyProtection="1"/>
    <xf numFmtId="0" fontId="22" fillId="0" borderId="0" xfId="0" applyFont="1" applyAlignment="1" applyProtection="1"/>
    <xf numFmtId="0" fontId="31" fillId="0" borderId="0" xfId="0" applyFont="1" applyAlignment="1" applyProtection="1"/>
    <xf numFmtId="0" fontId="31" fillId="0" borderId="0" xfId="0" applyFont="1" applyAlignment="1" applyProtection="1">
      <alignment horizontal="center"/>
    </xf>
    <xf numFmtId="0" fontId="31" fillId="0" borderId="2" xfId="0" applyFont="1" applyBorder="1" applyAlignment="1" applyProtection="1">
      <alignment horizontal="center"/>
    </xf>
    <xf numFmtId="165" fontId="31" fillId="0" borderId="0" xfId="0" applyNumberFormat="1" applyFont="1" applyProtection="1"/>
    <xf numFmtId="41" fontId="31" fillId="0" borderId="0" xfId="0" applyNumberFormat="1" applyFont="1" applyProtection="1"/>
    <xf numFmtId="41" fontId="31" fillId="0" borderId="0" xfId="0" applyNumberFormat="1" applyFont="1" applyBorder="1" applyProtection="1"/>
    <xf numFmtId="41" fontId="31" fillId="0" borderId="2" xfId="0" applyNumberFormat="1" applyFont="1" applyBorder="1" applyProtection="1"/>
    <xf numFmtId="43" fontId="31" fillId="0" borderId="0" xfId="0" applyNumberFormat="1" applyFont="1" applyBorder="1" applyProtection="1"/>
    <xf numFmtId="41" fontId="31" fillId="0" borderId="2" xfId="1" applyNumberFormat="1" applyFont="1" applyBorder="1" applyProtection="1">
      <alignment vertical="center"/>
    </xf>
    <xf numFmtId="41" fontId="31" fillId="0" borderId="0" xfId="1" applyNumberFormat="1" applyFont="1" applyProtection="1">
      <alignment vertical="center"/>
    </xf>
    <xf numFmtId="165" fontId="31" fillId="0" borderId="11" xfId="44" applyNumberFormat="1" applyFont="1" applyBorder="1" applyProtection="1"/>
    <xf numFmtId="43" fontId="34" fillId="4" borderId="0" xfId="0" applyNumberFormat="1" applyFont="1" applyFill="1" applyBorder="1" applyAlignment="1" applyProtection="1">
      <alignment horizontal="left" vertical="top" wrapText="1"/>
      <protection locked="0"/>
    </xf>
    <xf numFmtId="41" fontId="7" fillId="5" borderId="0" xfId="44" applyNumberFormat="1" applyFont="1" applyFill="1" applyBorder="1" applyAlignment="1" applyProtection="1">
      <alignment horizontal="center"/>
    </xf>
    <xf numFmtId="0" fontId="58" fillId="0" borderId="0" xfId="0" applyFont="1" applyFill="1" applyAlignment="1"/>
    <xf numFmtId="0" fontId="58" fillId="0" borderId="0" xfId="0" applyFont="1" applyFill="1" applyAlignment="1">
      <alignment horizontal="left"/>
    </xf>
    <xf numFmtId="14" fontId="42" fillId="0" borderId="0" xfId="0" applyNumberFormat="1" applyFont="1" applyFill="1" applyProtection="1">
      <protection locked="0"/>
    </xf>
    <xf numFmtId="41" fontId="36" fillId="3" borderId="0" xfId="1" applyNumberFormat="1" applyFont="1" applyFill="1" applyBorder="1" applyProtection="1">
      <alignment vertical="center"/>
      <protection locked="0"/>
    </xf>
    <xf numFmtId="41" fontId="36" fillId="3" borderId="0" xfId="0" applyNumberFormat="1" applyFont="1" applyFill="1" applyBorder="1" applyAlignment="1" applyProtection="1">
      <alignment horizontal="center"/>
      <protection locked="0"/>
    </xf>
    <xf numFmtId="41" fontId="36" fillId="10" borderId="0" xfId="1" applyNumberFormat="1" applyFont="1" applyFill="1" applyBorder="1" applyProtection="1">
      <alignment vertical="center"/>
    </xf>
    <xf numFmtId="41" fontId="36" fillId="10" borderId="0" xfId="1" applyNumberFormat="1" applyFont="1" applyFill="1" applyBorder="1" applyProtection="1">
      <alignment vertical="center"/>
      <protection locked="0"/>
    </xf>
    <xf numFmtId="41" fontId="36" fillId="10" borderId="0" xfId="0" applyNumberFormat="1" applyFont="1" applyFill="1" applyBorder="1" applyProtection="1"/>
    <xf numFmtId="41" fontId="36" fillId="10" borderId="0" xfId="0" applyNumberFormat="1" applyFont="1" applyFill="1" applyBorder="1" applyProtection="1">
      <protection locked="0"/>
    </xf>
    <xf numFmtId="41" fontId="23" fillId="0" borderId="0" xfId="0" applyNumberFormat="1" applyFont="1" applyProtection="1">
      <protection locked="0"/>
    </xf>
    <xf numFmtId="41" fontId="31" fillId="0" borderId="0" xfId="0" applyNumberFormat="1" applyFont="1" applyProtection="1">
      <protection locked="0"/>
    </xf>
    <xf numFmtId="0" fontId="59" fillId="0" borderId="0" xfId="0" applyFont="1" applyProtection="1">
      <protection locked="0"/>
    </xf>
    <xf numFmtId="0" fontId="31" fillId="0" borderId="0" xfId="0" applyFont="1"/>
    <xf numFmtId="43" fontId="31" fillId="0" borderId="0" xfId="1" applyNumberFormat="1" applyFont="1">
      <alignment vertical="center"/>
    </xf>
    <xf numFmtId="0" fontId="60" fillId="0" borderId="0" xfId="0" applyFont="1"/>
    <xf numFmtId="0" fontId="31" fillId="11" borderId="5" xfId="0" applyFont="1" applyFill="1" applyBorder="1"/>
    <xf numFmtId="43" fontId="31" fillId="11" borderId="5" xfId="1" applyNumberFormat="1" applyFont="1" applyFill="1" applyBorder="1">
      <alignment vertical="center"/>
    </xf>
    <xf numFmtId="43" fontId="31" fillId="11" borderId="6" xfId="1" applyNumberFormat="1" applyFont="1" applyFill="1" applyBorder="1">
      <alignment vertical="center"/>
    </xf>
    <xf numFmtId="0" fontId="31" fillId="11" borderId="7" xfId="0" applyFont="1" applyFill="1" applyBorder="1"/>
    <xf numFmtId="0" fontId="31" fillId="11" borderId="0" xfId="0" applyFont="1" applyFill="1" applyBorder="1"/>
    <xf numFmtId="43" fontId="31" fillId="11" borderId="0" xfId="1" applyNumberFormat="1" applyFont="1" applyFill="1" applyBorder="1">
      <alignment vertical="center"/>
    </xf>
    <xf numFmtId="43" fontId="31" fillId="11" borderId="8" xfId="1" applyNumberFormat="1" applyFont="1" applyFill="1" applyBorder="1">
      <alignment vertical="center"/>
    </xf>
    <xf numFmtId="0" fontId="31" fillId="11" borderId="7" xfId="0" applyFont="1" applyFill="1" applyBorder="1" applyAlignment="1">
      <alignment horizontal="left" indent="1"/>
    </xf>
    <xf numFmtId="0" fontId="31" fillId="11" borderId="9" xfId="0" applyFont="1" applyFill="1" applyBorder="1"/>
    <xf numFmtId="0" fontId="31" fillId="11" borderId="1" xfId="0" applyFont="1" applyFill="1" applyBorder="1"/>
    <xf numFmtId="43" fontId="31" fillId="11" borderId="1" xfId="1" applyNumberFormat="1" applyFont="1" applyFill="1" applyBorder="1">
      <alignment vertical="center"/>
    </xf>
    <xf numFmtId="43" fontId="31" fillId="11" borderId="10" xfId="1" applyNumberFormat="1" applyFont="1" applyFill="1" applyBorder="1">
      <alignment vertical="center"/>
    </xf>
    <xf numFmtId="0" fontId="31" fillId="12" borderId="5" xfId="0" applyFont="1" applyFill="1" applyBorder="1"/>
    <xf numFmtId="43" fontId="31" fillId="12" borderId="5" xfId="1" applyNumberFormat="1" applyFont="1" applyFill="1" applyBorder="1">
      <alignment vertical="center"/>
    </xf>
    <xf numFmtId="43" fontId="31" fillId="12" borderId="6" xfId="1" applyNumberFormat="1" applyFont="1" applyFill="1" applyBorder="1">
      <alignment vertical="center"/>
    </xf>
    <xf numFmtId="0" fontId="31" fillId="12" borderId="7" xfId="0" applyFont="1" applyFill="1" applyBorder="1"/>
    <xf numFmtId="0" fontId="31" fillId="12" borderId="0" xfId="0" applyFont="1" applyFill="1" applyBorder="1"/>
    <xf numFmtId="43" fontId="31" fillId="12" borderId="0" xfId="1" applyNumberFormat="1" applyFont="1" applyFill="1" applyBorder="1">
      <alignment vertical="center"/>
    </xf>
    <xf numFmtId="43" fontId="31" fillId="12" borderId="8" xfId="1" applyNumberFormat="1" applyFont="1" applyFill="1" applyBorder="1">
      <alignment vertical="center"/>
    </xf>
    <xf numFmtId="0" fontId="31" fillId="12" borderId="7" xfId="0" applyFont="1" applyFill="1" applyBorder="1" applyAlignment="1">
      <alignment horizontal="left" indent="1"/>
    </xf>
    <xf numFmtId="0" fontId="31" fillId="12" borderId="9" xfId="0" applyFont="1" applyFill="1" applyBorder="1" applyAlignment="1">
      <alignment horizontal="left" indent="1"/>
    </xf>
    <xf numFmtId="0" fontId="31" fillId="12" borderId="1" xfId="0" applyFont="1" applyFill="1" applyBorder="1"/>
    <xf numFmtId="43" fontId="31" fillId="12" borderId="1" xfId="1" applyNumberFormat="1" applyFont="1" applyFill="1" applyBorder="1">
      <alignment vertical="center"/>
    </xf>
    <xf numFmtId="43" fontId="31" fillId="12" borderId="10" xfId="1" applyNumberFormat="1" applyFont="1" applyFill="1" applyBorder="1">
      <alignment vertical="center"/>
    </xf>
    <xf numFmtId="14" fontId="61" fillId="12" borderId="15" xfId="0" quotePrefix="1" applyNumberFormat="1" applyFont="1" applyFill="1" applyBorder="1"/>
    <xf numFmtId="14" fontId="61" fillId="11" borderId="15" xfId="0" quotePrefix="1" applyNumberFormat="1" applyFont="1" applyFill="1" applyBorder="1"/>
    <xf numFmtId="0" fontId="61" fillId="0" borderId="0" xfId="0" applyFont="1"/>
    <xf numFmtId="43" fontId="31" fillId="0" borderId="2" xfId="1" applyNumberFormat="1" applyFont="1" applyBorder="1">
      <alignment vertical="center"/>
    </xf>
    <xf numFmtId="0" fontId="31" fillId="0" borderId="2" xfId="0" applyFont="1" applyBorder="1"/>
    <xf numFmtId="0" fontId="31" fillId="11" borderId="9" xfId="0" applyFont="1" applyFill="1" applyBorder="1" applyAlignment="1">
      <alignment horizontal="left" indent="1"/>
    </xf>
    <xf numFmtId="14" fontId="62" fillId="12" borderId="7" xfId="0" quotePrefix="1" applyNumberFormat="1" applyFont="1" applyFill="1" applyBorder="1"/>
    <xf numFmtId="14" fontId="62" fillId="11" borderId="7" xfId="0" quotePrefix="1" applyNumberFormat="1" applyFont="1" applyFill="1" applyBorder="1"/>
    <xf numFmtId="0" fontId="34" fillId="4" borderId="0" xfId="0" applyNumberFormat="1" applyFont="1" applyFill="1" applyBorder="1" applyAlignment="1" applyProtection="1">
      <alignment horizontal="left" vertical="top" wrapText="1"/>
      <protection locked="0"/>
    </xf>
    <xf numFmtId="0" fontId="0" fillId="0" borderId="0" xfId="0" applyAlignment="1">
      <alignment horizontal="left" vertical="top" wrapText="1"/>
    </xf>
    <xf numFmtId="0" fontId="35" fillId="8" borderId="0" xfId="0" applyFont="1" applyFill="1" applyAlignment="1" applyProtection="1">
      <alignment horizontal="left"/>
    </xf>
    <xf numFmtId="0" fontId="35" fillId="8" borderId="0" xfId="0" applyNumberFormat="1" applyFont="1" applyFill="1" applyBorder="1" applyAlignment="1" applyProtection="1">
      <alignment horizontal="left" vertical="center"/>
    </xf>
    <xf numFmtId="0" fontId="36" fillId="9" borderId="0" xfId="0" applyFont="1" applyFill="1" applyBorder="1" applyAlignment="1" applyProtection="1">
      <alignment horizontal="left" vertical="top" wrapText="1"/>
    </xf>
    <xf numFmtId="0" fontId="40" fillId="8" borderId="0" xfId="0" applyNumberFormat="1" applyFont="1" applyFill="1" applyBorder="1" applyAlignment="1" applyProtection="1">
      <alignment horizontal="left" vertical="center"/>
    </xf>
    <xf numFmtId="0" fontId="36" fillId="4" borderId="0" xfId="0" applyNumberFormat="1" applyFont="1" applyFill="1" applyBorder="1" applyAlignment="1" applyProtection="1">
      <alignment horizontal="left" vertical="top" wrapText="1"/>
      <protection locked="0"/>
    </xf>
    <xf numFmtId="43" fontId="34" fillId="4" borderId="0" xfId="0" applyNumberFormat="1" applyFont="1" applyFill="1" applyBorder="1" applyAlignment="1" applyProtection="1">
      <alignment horizontal="left" vertical="top" wrapText="1"/>
      <protection locked="0"/>
    </xf>
    <xf numFmtId="168" fontId="7" fillId="0" borderId="7" xfId="0" applyNumberFormat="1" applyFont="1" applyBorder="1" applyAlignment="1" applyProtection="1">
      <alignment horizontal="center"/>
    </xf>
    <xf numFmtId="168" fontId="7" fillId="0" borderId="0" xfId="0" applyNumberFormat="1" applyFont="1" applyBorder="1" applyAlignment="1" applyProtection="1">
      <alignment horizontal="center"/>
    </xf>
    <xf numFmtId="168" fontId="7" fillId="0" borderId="8" xfId="0" applyNumberFormat="1" applyFont="1" applyBorder="1" applyAlignment="1" applyProtection="1">
      <alignment horizontal="center"/>
    </xf>
    <xf numFmtId="168" fontId="7" fillId="0" borderId="2" xfId="0" applyNumberFormat="1" applyFont="1" applyBorder="1" applyAlignment="1" applyProtection="1">
      <alignment horizontal="center"/>
      <protection locked="0"/>
    </xf>
    <xf numFmtId="168" fontId="7" fillId="0" borderId="12" xfId="0" applyNumberFormat="1" applyFont="1" applyBorder="1" applyAlignment="1" applyProtection="1">
      <alignment horizontal="center"/>
      <protection locked="0"/>
    </xf>
    <xf numFmtId="0" fontId="28" fillId="0" borderId="7" xfId="0" applyFont="1" applyBorder="1" applyAlignment="1" applyProtection="1">
      <alignment horizontal="center"/>
      <protection locked="0"/>
    </xf>
    <xf numFmtId="0" fontId="28" fillId="0" borderId="0" xfId="0" applyFont="1" applyBorder="1" applyAlignment="1" applyProtection="1">
      <alignment horizontal="center"/>
      <protection locked="0"/>
    </xf>
    <xf numFmtId="0" fontId="28" fillId="0" borderId="8" xfId="0" applyFont="1" applyBorder="1" applyAlignment="1" applyProtection="1">
      <alignment horizontal="center"/>
      <protection locked="0"/>
    </xf>
    <xf numFmtId="0" fontId="7" fillId="0" borderId="0" xfId="0" applyNumberFormat="1" applyFont="1" applyBorder="1" applyAlignment="1" applyProtection="1">
      <alignment horizontal="justify" wrapText="1"/>
    </xf>
    <xf numFmtId="0" fontId="7" fillId="0" borderId="8" xfId="0" applyNumberFormat="1" applyFont="1" applyBorder="1" applyAlignment="1" applyProtection="1">
      <alignment horizontal="justify" wrapText="1"/>
    </xf>
    <xf numFmtId="0" fontId="7" fillId="0" borderId="0" xfId="0" applyNumberFormat="1" applyFont="1" applyBorder="1" applyAlignment="1" applyProtection="1">
      <alignment horizontal="justify"/>
    </xf>
    <xf numFmtId="0" fontId="7" fillId="0" borderId="8" xfId="0" applyNumberFormat="1" applyFont="1" applyBorder="1" applyAlignment="1" applyProtection="1">
      <alignment horizontal="justify"/>
    </xf>
    <xf numFmtId="0" fontId="7" fillId="0" borderId="0" xfId="0" applyNumberFormat="1" applyFont="1" applyBorder="1" applyAlignment="1" applyProtection="1">
      <alignment horizontal="justify" vertical="top"/>
    </xf>
    <xf numFmtId="0" fontId="7" fillId="0" borderId="8" xfId="0" applyNumberFormat="1" applyFont="1" applyBorder="1" applyAlignment="1" applyProtection="1">
      <alignment horizontal="justify" vertical="top"/>
    </xf>
    <xf numFmtId="0" fontId="52" fillId="0" borderId="7" xfId="0" applyNumberFormat="1" applyFont="1" applyBorder="1" applyAlignment="1" applyProtection="1">
      <alignment horizontal="justify" wrapText="1"/>
    </xf>
    <xf numFmtId="0" fontId="52" fillId="0" borderId="0" xfId="0" applyNumberFormat="1" applyFont="1" applyBorder="1" applyAlignment="1" applyProtection="1">
      <alignment horizontal="justify" wrapText="1"/>
    </xf>
    <xf numFmtId="0" fontId="52" fillId="0" borderId="8" xfId="0" applyNumberFormat="1" applyFont="1" applyBorder="1" applyAlignment="1" applyProtection="1">
      <alignment horizontal="justify" wrapText="1"/>
    </xf>
    <xf numFmtId="0" fontId="7" fillId="0" borderId="0" xfId="0" applyNumberFormat="1" applyFont="1" applyBorder="1" applyAlignment="1" applyProtection="1">
      <alignment horizontal="left" vertical="top" wrapText="1"/>
    </xf>
    <xf numFmtId="0" fontId="7" fillId="0" borderId="8" xfId="0" applyNumberFormat="1" applyFont="1" applyBorder="1" applyAlignment="1" applyProtection="1">
      <alignment horizontal="left" vertical="top" wrapText="1"/>
    </xf>
    <xf numFmtId="168" fontId="7" fillId="0" borderId="0" xfId="0" applyNumberFormat="1" applyFont="1" applyBorder="1" applyAlignment="1" applyProtection="1">
      <alignment horizontal="left" vertical="top" wrapText="1"/>
    </xf>
    <xf numFmtId="168" fontId="7" fillId="0" borderId="8" xfId="0" applyNumberFormat="1" applyFont="1" applyBorder="1" applyAlignment="1" applyProtection="1">
      <alignment horizontal="left" vertical="top" wrapText="1"/>
    </xf>
    <xf numFmtId="0" fontId="7" fillId="9" borderId="0" xfId="0" applyFont="1" applyFill="1" applyBorder="1" applyAlignment="1" applyProtection="1">
      <alignment horizontal="left" vertical="top" wrapText="1"/>
    </xf>
    <xf numFmtId="0" fontId="31" fillId="9" borderId="0" xfId="0" applyFont="1" applyFill="1" applyAlignment="1" applyProtection="1">
      <alignment horizontal="left" vertical="top" wrapText="1"/>
    </xf>
    <xf numFmtId="0" fontId="54" fillId="8" borderId="0" xfId="0" applyNumberFormat="1" applyFont="1" applyFill="1" applyBorder="1" applyAlignment="1" applyProtection="1">
      <alignment horizontal="left" vertical="center"/>
      <protection locked="0"/>
    </xf>
    <xf numFmtId="0" fontId="31" fillId="9" borderId="0" xfId="0" applyFont="1" applyFill="1" applyBorder="1" applyAlignment="1" applyProtection="1">
      <alignment horizontal="left" vertical="top" wrapText="1"/>
      <protection locked="0"/>
    </xf>
    <xf numFmtId="0" fontId="7" fillId="0" borderId="0" xfId="0" applyFont="1" applyAlignment="1" applyProtection="1">
      <alignment horizontal="justify" vertical="top" wrapText="1"/>
      <protection locked="0"/>
    </xf>
    <xf numFmtId="16" fontId="31" fillId="0" borderId="2" xfId="0" applyNumberFormat="1" applyFont="1" applyBorder="1" applyAlignment="1" applyProtection="1">
      <alignment horizontal="center"/>
      <protection locked="0"/>
    </xf>
    <xf numFmtId="0" fontId="31" fillId="0" borderId="2" xfId="0" applyFont="1" applyBorder="1" applyAlignment="1" applyProtection="1">
      <alignment horizontal="center"/>
      <protection locked="0"/>
    </xf>
    <xf numFmtId="0" fontId="31" fillId="0" borderId="0" xfId="0" applyFont="1" applyAlignment="1" applyProtection="1">
      <alignment horizontal="justify"/>
    </xf>
    <xf numFmtId="0" fontId="7" fillId="0" borderId="0" xfId="0" applyFont="1" applyFill="1" applyBorder="1" applyAlignment="1" applyProtection="1">
      <alignment horizontal="left" vertical="top" wrapText="1"/>
      <protection locked="0"/>
    </xf>
    <xf numFmtId="0" fontId="0" fillId="0" borderId="0" xfId="0" applyAlignment="1">
      <alignment horizontal="left"/>
    </xf>
  </cellXfs>
  <cellStyles count="94">
    <cellStyle name="AccountDetailRowBalanceCol" xfId="45" xr:uid="{4064A7B0-6620-46C1-996D-D23E7D2558B0}"/>
    <cellStyle name="AccountDetailRowDescCol" xfId="46" xr:uid="{071D6498-2F3C-4447-A72F-5744CD0D3010}"/>
    <cellStyle name="AccountDetailRowNameCol" xfId="47" xr:uid="{3981AF25-EC2A-40B2-A126-D08CD894949E}"/>
    <cellStyle name="Comma" xfId="1" builtinId="3"/>
    <cellStyle name="Comma 2" xfId="2" xr:uid="{00000000-0005-0000-0000-000001000000}"/>
    <cellStyle name="Comma 2 2" xfId="3" xr:uid="{00000000-0005-0000-0000-000002000000}"/>
    <cellStyle name="Comma 2 3" xfId="4" xr:uid="{00000000-0005-0000-0000-000003000000}"/>
    <cellStyle name="Comma 2 4" xfId="5" xr:uid="{00000000-0005-0000-0000-000004000000}"/>
    <cellStyle name="Comma 2 5" xfId="6" xr:uid="{00000000-0005-0000-0000-000005000000}"/>
    <cellStyle name="Comma 20 10" xfId="48" xr:uid="{02FC39DF-B9A3-4BBA-9255-410578C9F9B4}"/>
    <cellStyle name="Comma 3" xfId="7" xr:uid="{00000000-0005-0000-0000-000006000000}"/>
    <cellStyle name="Comma 3 2" xfId="8" xr:uid="{00000000-0005-0000-0000-000007000000}"/>
    <cellStyle name="Comma 3 3" xfId="9" xr:uid="{00000000-0005-0000-0000-000008000000}"/>
    <cellStyle name="Comma 3 4" xfId="10" xr:uid="{00000000-0005-0000-0000-000009000000}"/>
    <cellStyle name="Comma 4" xfId="11" xr:uid="{00000000-0005-0000-0000-00000A000000}"/>
    <cellStyle name="Comma 5" xfId="12" xr:uid="{00000000-0005-0000-0000-00000B000000}"/>
    <cellStyle name="Comma 6" xfId="49" xr:uid="{008F0D98-661A-4BD7-A879-6F378355868A}"/>
    <cellStyle name="Comma 7" xfId="13" xr:uid="{00000000-0005-0000-0000-00000C000000}"/>
    <cellStyle name="Comma 94" xfId="50" xr:uid="{42AE1AD9-A7E2-4CC3-98C6-BE839C91EE73}"/>
    <cellStyle name="Currency" xfId="44" builtinId="4"/>
    <cellStyle name="Currency 18 10" xfId="51" xr:uid="{F3B0B14A-5420-4961-B4EC-68F4F75BC4B8}"/>
    <cellStyle name="Currency 2" xfId="14" xr:uid="{00000000-0005-0000-0000-00000E000000}"/>
    <cellStyle name="Currency 2 2" xfId="53" xr:uid="{118B704B-F88A-4E25-8482-E126C56B2896}"/>
    <cellStyle name="Currency 2_FS presentation" xfId="52" xr:uid="{513A7159-80C6-4861-9C9D-446688FF4765}"/>
    <cellStyle name="Currency 3" xfId="15" xr:uid="{00000000-0005-0000-0000-00000F000000}"/>
    <cellStyle name="Currency 4" xfId="16" xr:uid="{00000000-0005-0000-0000-000010000000}"/>
    <cellStyle name="Currency 5" xfId="17" xr:uid="{00000000-0005-0000-0000-000011000000}"/>
    <cellStyle name="Currency 6" xfId="18" xr:uid="{00000000-0005-0000-0000-000012000000}"/>
    <cellStyle name="Normal" xfId="0" builtinId="0"/>
    <cellStyle name="Normal 10" xfId="19" xr:uid="{00000000-0005-0000-0000-000015000000}"/>
    <cellStyle name="Normal 107" xfId="55" xr:uid="{D6347FB3-FA4B-494D-84F4-5CD17151933B}"/>
    <cellStyle name="Normal 11" xfId="20" xr:uid="{00000000-0005-0000-0000-000016000000}"/>
    <cellStyle name="Normal 12" xfId="21" xr:uid="{00000000-0005-0000-0000-000017000000}"/>
    <cellStyle name="Normal 129" xfId="56" xr:uid="{D6423764-5957-4077-B565-B908861BFE66}"/>
    <cellStyle name="Normal 16" xfId="57" xr:uid="{6A27BABF-45BC-4612-8155-6C37C4DDEC16}"/>
    <cellStyle name="Normal 168" xfId="58" xr:uid="{22BDF6A0-418F-4BBD-A6C4-6B585AD85213}"/>
    <cellStyle name="Normal 18" xfId="59" xr:uid="{D5BDB608-8228-4A63-8F19-DF39C1D101DD}"/>
    <cellStyle name="Normal 18 2" xfId="60" xr:uid="{D1F15F17-C2F3-45A9-8632-45E5090C1912}"/>
    <cellStyle name="Normal 18 2 2" xfId="61" xr:uid="{205E2B55-0A86-4AE5-BFC1-19AE96599003}"/>
    <cellStyle name="Normal 18 2 2 2" xfId="62" xr:uid="{D0C29DE3-C03D-4F3D-BDCF-C908982214C3}"/>
    <cellStyle name="Normal 18 2 2 2 2" xfId="63" xr:uid="{4BCE4117-CC61-48BB-9E7F-73B4DE9EFF8F}"/>
    <cellStyle name="Normal 18 2 2 2 3" xfId="64" xr:uid="{DC29623F-DE56-42B8-95FF-E799E7F56F22}"/>
    <cellStyle name="Normal 18 2 2 3" xfId="65" xr:uid="{2DDCC005-B5AA-4D2B-AC05-D8947802E1AE}"/>
    <cellStyle name="Normal 18 2 2 4" xfId="66" xr:uid="{34EC313C-845D-45E2-83B3-6AACB949117F}"/>
    <cellStyle name="Normal 18 2 3" xfId="67" xr:uid="{E26EA198-826B-42D1-920A-FB2B4322B675}"/>
    <cellStyle name="Normal 18 2 3 2" xfId="68" xr:uid="{F596A32B-6334-4AF0-B045-677636D1385F}"/>
    <cellStyle name="Normal 18 2 3 3" xfId="69" xr:uid="{89EFBB13-40B5-4CC8-A48F-EC1246EE9E72}"/>
    <cellStyle name="Normal 18 2 4" xfId="70" xr:uid="{2ED11695-E64A-45E1-A19E-00AE9A8F40F1}"/>
    <cellStyle name="Normal 18 2 5" xfId="71" xr:uid="{EEB3DB4A-124A-4A40-8B96-DFA119A844AE}"/>
    <cellStyle name="Normal 18 3" xfId="72" xr:uid="{8E69BEC0-661E-4AEE-953D-1AA2D07201DF}"/>
    <cellStyle name="Normal 18 3 2" xfId="73" xr:uid="{A2856EF2-0DE8-452F-B32D-7F4B0899C448}"/>
    <cellStyle name="Normal 18 3 2 2" xfId="74" xr:uid="{71747417-F01A-4913-A085-89B4C2FF0DE4}"/>
    <cellStyle name="Normal 18 3 2 3" xfId="75" xr:uid="{9FAEA701-B95A-42B9-B345-9B43F58B1547}"/>
    <cellStyle name="Normal 18 3 3" xfId="76" xr:uid="{88408AA9-ACD5-4D2C-8FCD-6E8742048D98}"/>
    <cellStyle name="Normal 18 3 4" xfId="77" xr:uid="{24E5DF22-A976-4B26-ADB3-4B642277741C}"/>
    <cellStyle name="Normal 18 4" xfId="78" xr:uid="{B937C314-4820-469E-A021-6D99E6A6773A}"/>
    <cellStyle name="Normal 18 4 2" xfId="79" xr:uid="{48DE8BB1-C373-4608-9D4B-C3A7321E3B7F}"/>
    <cellStyle name="Normal 18 4 3" xfId="80" xr:uid="{E53EC144-6552-48D1-ABBF-893C06108D01}"/>
    <cellStyle name="Normal 18 5" xfId="81" xr:uid="{5C690941-AF2E-40D8-AEEE-693FB2A6BCF3}"/>
    <cellStyle name="Normal 18 6" xfId="82" xr:uid="{650F089B-B6FE-4B5E-ADE6-CA3E5DD4F148}"/>
    <cellStyle name="Normal 2" xfId="22" xr:uid="{00000000-0005-0000-0000-000018000000}"/>
    <cellStyle name="Normal 2 10 2" xfId="84" xr:uid="{6626EC63-5582-4AD6-A76F-79A8E592E532}"/>
    <cellStyle name="Normal 2 2" xfId="23" xr:uid="{00000000-0005-0000-0000-000019000000}"/>
    <cellStyle name="Normal 2 2 2" xfId="24" xr:uid="{00000000-0005-0000-0000-00001A000000}"/>
    <cellStyle name="Normal 2 3" xfId="25" xr:uid="{00000000-0005-0000-0000-00001B000000}"/>
    <cellStyle name="Normal 2 4" xfId="26" xr:uid="{00000000-0005-0000-0000-00001C000000}"/>
    <cellStyle name="Normal 2 5" xfId="27" xr:uid="{00000000-0005-0000-0000-00001D000000}"/>
    <cellStyle name="Normal 2 6" xfId="28" xr:uid="{00000000-0005-0000-0000-00001E000000}"/>
    <cellStyle name="Normal 2 7" xfId="29" xr:uid="{00000000-0005-0000-0000-00001F000000}"/>
    <cellStyle name="Normal 2_FS presentation" xfId="83" xr:uid="{00B77E80-9861-4240-8C50-CD2CC21BC86E}"/>
    <cellStyle name="Normal 20" xfId="85" xr:uid="{17E48E1C-C4A0-42C5-BC49-FF4BA5541B8C}"/>
    <cellStyle name="Normal 3" xfId="30" xr:uid="{00000000-0005-0000-0000-000020000000}"/>
    <cellStyle name="Normal 3 2" xfId="31" xr:uid="{00000000-0005-0000-0000-000021000000}"/>
    <cellStyle name="Normal 3 3" xfId="32" xr:uid="{00000000-0005-0000-0000-000022000000}"/>
    <cellStyle name="Normal 4" xfId="33" xr:uid="{00000000-0005-0000-0000-000023000000}"/>
    <cellStyle name="Normal 49" xfId="86" xr:uid="{F9C6CBB1-173B-4269-B33D-591E0A85C5A7}"/>
    <cellStyle name="Normal 5" xfId="34" xr:uid="{00000000-0005-0000-0000-000024000000}"/>
    <cellStyle name="Normal 5 2" xfId="35" xr:uid="{00000000-0005-0000-0000-000025000000}"/>
    <cellStyle name="Normal 5_FS presentation" xfId="87" xr:uid="{1F3EB1B3-056C-48AE-A461-C582289CC646}"/>
    <cellStyle name="Normal 6" xfId="36" xr:uid="{00000000-0005-0000-0000-000026000000}"/>
    <cellStyle name="Normal 7" xfId="37" xr:uid="{00000000-0005-0000-0000-000027000000}"/>
    <cellStyle name="Normal 8" xfId="38" xr:uid="{00000000-0005-0000-0000-000028000000}"/>
    <cellStyle name="Normal 9" xfId="39" xr:uid="{00000000-0005-0000-0000-000029000000}"/>
    <cellStyle name="Normal 91" xfId="88" xr:uid="{A2CF7143-853A-4B1F-894C-545F70D080BF}"/>
    <cellStyle name="Normal_FS presentation" xfId="54" xr:uid="{6E3E0F4D-B8F1-4370-98F0-8B552971E67E}"/>
    <cellStyle name="Percent" xfId="43" builtinId="5"/>
    <cellStyle name="Percent 2" xfId="40" xr:uid="{00000000-0005-0000-0000-00002B000000}"/>
    <cellStyle name="Percent 3" xfId="41" xr:uid="{00000000-0005-0000-0000-00002C000000}"/>
    <cellStyle name="Percent 4" xfId="42" xr:uid="{00000000-0005-0000-0000-00002D000000}"/>
    <cellStyle name="SubgroupSectionHeaderRowDescCol" xfId="89" xr:uid="{4B624586-5354-4266-83D2-40A7D5034B86}"/>
    <cellStyle name="SubgroupSectionHeaderRowNameCol" xfId="90" xr:uid="{E5669BB4-E9C4-4826-951F-F42345323567}"/>
    <cellStyle name="SubgroupSubtotalRowBalanceCol" xfId="91" xr:uid="{82474307-1740-457D-91BE-369F16FEFD39}"/>
    <cellStyle name="SubgroupSubtotalRowDescCol" xfId="92" xr:uid="{2BC0B083-B97B-4748-A8FD-B0EAC4FE402F}"/>
    <cellStyle name="SubgroupSubtotalRowNameCol" xfId="93" xr:uid="{61E25A3E-7700-4C04-9EBE-325706A81232}"/>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326EAA"/>
      <color rgb="FF00808D"/>
      <color rgb="FF723682"/>
      <color rgb="FF5B8D3A"/>
      <color rgb="FFEDAB20"/>
      <color rgb="FFCD5A2C"/>
      <color rgb="FF83B24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11207</xdr:colOff>
      <xdr:row>0</xdr:row>
      <xdr:rowOff>100292</xdr:rowOff>
    </xdr:from>
    <xdr:to>
      <xdr:col>1</xdr:col>
      <xdr:colOff>2172524</xdr:colOff>
      <xdr:row>0</xdr:row>
      <xdr:rowOff>557492</xdr:rowOff>
    </xdr:to>
    <xdr:pic>
      <xdr:nvPicPr>
        <xdr:cNvPr id="2" name="Picture 1">
          <a:extLst>
            <a:ext uri="{FF2B5EF4-FFF2-40B4-BE49-F238E27FC236}">
              <a16:creationId xmlns:a16="http://schemas.microsoft.com/office/drawing/2014/main" id="{727D6B00-33D3-486B-8F12-01400B2718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07" y="100292"/>
          <a:ext cx="2408967" cy="4572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581287</xdr:colOff>
      <xdr:row>0</xdr:row>
      <xdr:rowOff>457200</xdr:rowOff>
    </xdr:to>
    <xdr:pic>
      <xdr:nvPicPr>
        <xdr:cNvPr id="2" name="Picture 1">
          <a:extLst>
            <a:ext uri="{FF2B5EF4-FFF2-40B4-BE49-F238E27FC236}">
              <a16:creationId xmlns:a16="http://schemas.microsoft.com/office/drawing/2014/main" id="{67229300-1DEA-4BB1-A495-0BCA6804C58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08355" cy="4572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177875</xdr:colOff>
      <xdr:row>0</xdr:row>
      <xdr:rowOff>457200</xdr:rowOff>
    </xdr:to>
    <xdr:pic>
      <xdr:nvPicPr>
        <xdr:cNvPr id="2" name="Picture 1">
          <a:extLst>
            <a:ext uri="{FF2B5EF4-FFF2-40B4-BE49-F238E27FC236}">
              <a16:creationId xmlns:a16="http://schemas.microsoft.com/office/drawing/2014/main" id="{62C91B3F-264D-4749-93A4-30D7EECCBE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07846" cy="457200"/>
        </a:xfrm>
        <a:prstGeom prst="rect">
          <a:avLst/>
        </a:prstGeom>
      </xdr:spPr>
    </xdr:pic>
    <xdr:clientData/>
  </xdr:twoCellAnchor>
  <xdr:twoCellAnchor editAs="oneCell">
    <xdr:from>
      <xdr:col>9</xdr:col>
      <xdr:colOff>0</xdr:colOff>
      <xdr:row>0</xdr:row>
      <xdr:rowOff>0</xdr:rowOff>
    </xdr:from>
    <xdr:to>
      <xdr:col>13</xdr:col>
      <xdr:colOff>278168</xdr:colOff>
      <xdr:row>0</xdr:row>
      <xdr:rowOff>461682</xdr:rowOff>
    </xdr:to>
    <xdr:pic>
      <xdr:nvPicPr>
        <xdr:cNvPr id="3" name="Picture 2">
          <a:extLst>
            <a:ext uri="{FF2B5EF4-FFF2-40B4-BE49-F238E27FC236}">
              <a16:creationId xmlns:a16="http://schemas.microsoft.com/office/drawing/2014/main" id="{62EF549F-BF3F-47FA-A69E-ECE7B357BB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91375" y="0"/>
          <a:ext cx="2409527" cy="4616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704552</xdr:colOff>
      <xdr:row>1</xdr:row>
      <xdr:rowOff>42582</xdr:rowOff>
    </xdr:to>
    <xdr:pic>
      <xdr:nvPicPr>
        <xdr:cNvPr id="2" name="Picture 1">
          <a:extLst>
            <a:ext uri="{FF2B5EF4-FFF2-40B4-BE49-F238E27FC236}">
              <a16:creationId xmlns:a16="http://schemas.microsoft.com/office/drawing/2014/main" id="{27BDB421-579F-4262-A699-8D935D5EE6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397885" cy="465915"/>
        </a:xfrm>
        <a:prstGeom prst="rect">
          <a:avLst/>
        </a:prstGeom>
      </xdr:spPr>
    </xdr:pic>
    <xdr:clientData/>
  </xdr:twoCellAnchor>
  <xdr:twoCellAnchor editAs="oneCell">
    <xdr:from>
      <xdr:col>10</xdr:col>
      <xdr:colOff>0</xdr:colOff>
      <xdr:row>0</xdr:row>
      <xdr:rowOff>0</xdr:rowOff>
    </xdr:from>
    <xdr:to>
      <xdr:col>11</xdr:col>
      <xdr:colOff>2228552</xdr:colOff>
      <xdr:row>1</xdr:row>
      <xdr:rowOff>42582</xdr:rowOff>
    </xdr:to>
    <xdr:pic>
      <xdr:nvPicPr>
        <xdr:cNvPr id="3" name="Picture 2">
          <a:extLst>
            <a:ext uri="{FF2B5EF4-FFF2-40B4-BE49-F238E27FC236}">
              <a16:creationId xmlns:a16="http://schemas.microsoft.com/office/drawing/2014/main" id="{E27C51C4-3E63-49AF-B98D-BDD35A1D84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16588" y="0"/>
          <a:ext cx="2407846" cy="457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704552</xdr:colOff>
      <xdr:row>1</xdr:row>
      <xdr:rowOff>42582</xdr:rowOff>
    </xdr:to>
    <xdr:pic>
      <xdr:nvPicPr>
        <xdr:cNvPr id="2" name="Picture 1">
          <a:extLst>
            <a:ext uri="{FF2B5EF4-FFF2-40B4-BE49-F238E27FC236}">
              <a16:creationId xmlns:a16="http://schemas.microsoft.com/office/drawing/2014/main" id="{15778ABE-78CB-43C2-9A40-F0361BAFBA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00002" cy="461682"/>
        </a:xfrm>
        <a:prstGeom prst="rect">
          <a:avLst/>
        </a:prstGeom>
      </xdr:spPr>
    </xdr:pic>
    <xdr:clientData/>
  </xdr:twoCellAnchor>
  <xdr:twoCellAnchor editAs="oneCell">
    <xdr:from>
      <xdr:col>10</xdr:col>
      <xdr:colOff>0</xdr:colOff>
      <xdr:row>0</xdr:row>
      <xdr:rowOff>0</xdr:rowOff>
    </xdr:from>
    <xdr:to>
      <xdr:col>11</xdr:col>
      <xdr:colOff>2228552</xdr:colOff>
      <xdr:row>1</xdr:row>
      <xdr:rowOff>42582</xdr:rowOff>
    </xdr:to>
    <xdr:pic>
      <xdr:nvPicPr>
        <xdr:cNvPr id="3" name="Picture 2">
          <a:extLst>
            <a:ext uri="{FF2B5EF4-FFF2-40B4-BE49-F238E27FC236}">
              <a16:creationId xmlns:a16="http://schemas.microsoft.com/office/drawing/2014/main" id="{EA55EEDD-971A-4375-9AA7-C36B5F00D9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16588" y="0"/>
          <a:ext cx="2407846" cy="457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704552</xdr:colOff>
      <xdr:row>1</xdr:row>
      <xdr:rowOff>42582</xdr:rowOff>
    </xdr:to>
    <xdr:pic>
      <xdr:nvPicPr>
        <xdr:cNvPr id="2" name="Picture 1">
          <a:extLst>
            <a:ext uri="{FF2B5EF4-FFF2-40B4-BE49-F238E27FC236}">
              <a16:creationId xmlns:a16="http://schemas.microsoft.com/office/drawing/2014/main" id="{9BD6097E-B897-4461-84F0-AC28221788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07846" cy="457200"/>
        </a:xfrm>
        <a:prstGeom prst="rect">
          <a:avLst/>
        </a:prstGeom>
      </xdr:spPr>
    </xdr:pic>
    <xdr:clientData/>
  </xdr:twoCellAnchor>
  <xdr:twoCellAnchor editAs="oneCell">
    <xdr:from>
      <xdr:col>10</xdr:col>
      <xdr:colOff>0</xdr:colOff>
      <xdr:row>0</xdr:row>
      <xdr:rowOff>0</xdr:rowOff>
    </xdr:from>
    <xdr:to>
      <xdr:col>11</xdr:col>
      <xdr:colOff>2228552</xdr:colOff>
      <xdr:row>1</xdr:row>
      <xdr:rowOff>42582</xdr:rowOff>
    </xdr:to>
    <xdr:pic>
      <xdr:nvPicPr>
        <xdr:cNvPr id="3" name="Picture 2">
          <a:extLst>
            <a:ext uri="{FF2B5EF4-FFF2-40B4-BE49-F238E27FC236}">
              <a16:creationId xmlns:a16="http://schemas.microsoft.com/office/drawing/2014/main" id="{9384E5CA-FF18-4B60-8945-91732C7267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16588" y="0"/>
          <a:ext cx="2407846" cy="457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704552</xdr:colOff>
      <xdr:row>1</xdr:row>
      <xdr:rowOff>42582</xdr:rowOff>
    </xdr:to>
    <xdr:pic>
      <xdr:nvPicPr>
        <xdr:cNvPr id="2" name="Picture 1">
          <a:extLst>
            <a:ext uri="{FF2B5EF4-FFF2-40B4-BE49-F238E27FC236}">
              <a16:creationId xmlns:a16="http://schemas.microsoft.com/office/drawing/2014/main" id="{6B9B4EC6-6965-4601-9B58-7C2690F8EC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00002" cy="461682"/>
        </a:xfrm>
        <a:prstGeom prst="rect">
          <a:avLst/>
        </a:prstGeom>
      </xdr:spPr>
    </xdr:pic>
    <xdr:clientData/>
  </xdr:twoCellAnchor>
  <xdr:twoCellAnchor editAs="oneCell">
    <xdr:from>
      <xdr:col>10</xdr:col>
      <xdr:colOff>0</xdr:colOff>
      <xdr:row>0</xdr:row>
      <xdr:rowOff>0</xdr:rowOff>
    </xdr:from>
    <xdr:to>
      <xdr:col>11</xdr:col>
      <xdr:colOff>2228552</xdr:colOff>
      <xdr:row>1</xdr:row>
      <xdr:rowOff>42582</xdr:rowOff>
    </xdr:to>
    <xdr:pic>
      <xdr:nvPicPr>
        <xdr:cNvPr id="3" name="Picture 2">
          <a:extLst>
            <a:ext uri="{FF2B5EF4-FFF2-40B4-BE49-F238E27FC236}">
              <a16:creationId xmlns:a16="http://schemas.microsoft.com/office/drawing/2014/main" id="{2E22A6C9-53F7-4947-82A2-24ACDD3CE3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00900" y="0"/>
          <a:ext cx="2409527" cy="4616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760581</xdr:colOff>
      <xdr:row>1</xdr:row>
      <xdr:rowOff>42582</xdr:rowOff>
    </xdr:to>
    <xdr:pic>
      <xdr:nvPicPr>
        <xdr:cNvPr id="2" name="Picture 1">
          <a:extLst>
            <a:ext uri="{FF2B5EF4-FFF2-40B4-BE49-F238E27FC236}">
              <a16:creationId xmlns:a16="http://schemas.microsoft.com/office/drawing/2014/main" id="{40D2E7C9-993A-4801-A3CF-1D0BEB08C5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07846" cy="457200"/>
        </a:xfrm>
        <a:prstGeom prst="rect">
          <a:avLst/>
        </a:prstGeom>
      </xdr:spPr>
    </xdr:pic>
    <xdr:clientData/>
  </xdr:twoCellAnchor>
  <xdr:twoCellAnchor editAs="oneCell">
    <xdr:from>
      <xdr:col>10</xdr:col>
      <xdr:colOff>0</xdr:colOff>
      <xdr:row>0</xdr:row>
      <xdr:rowOff>0</xdr:rowOff>
    </xdr:from>
    <xdr:to>
      <xdr:col>11</xdr:col>
      <xdr:colOff>2228552</xdr:colOff>
      <xdr:row>1</xdr:row>
      <xdr:rowOff>42582</xdr:rowOff>
    </xdr:to>
    <xdr:pic>
      <xdr:nvPicPr>
        <xdr:cNvPr id="3" name="Picture 2">
          <a:extLst>
            <a:ext uri="{FF2B5EF4-FFF2-40B4-BE49-F238E27FC236}">
              <a16:creationId xmlns:a16="http://schemas.microsoft.com/office/drawing/2014/main" id="{85436C63-46AF-4763-B6EC-404606385F8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27794" y="0"/>
          <a:ext cx="2407846" cy="4572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760581</xdr:colOff>
      <xdr:row>1</xdr:row>
      <xdr:rowOff>42582</xdr:rowOff>
    </xdr:to>
    <xdr:pic>
      <xdr:nvPicPr>
        <xdr:cNvPr id="2" name="Picture 1">
          <a:extLst>
            <a:ext uri="{FF2B5EF4-FFF2-40B4-BE49-F238E27FC236}">
              <a16:creationId xmlns:a16="http://schemas.microsoft.com/office/drawing/2014/main" id="{3DD10A6D-2264-4D10-9464-9BE85522452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07846" cy="457200"/>
        </a:xfrm>
        <a:prstGeom prst="rect">
          <a:avLst/>
        </a:prstGeom>
      </xdr:spPr>
    </xdr:pic>
    <xdr:clientData/>
  </xdr:twoCellAnchor>
  <xdr:twoCellAnchor editAs="oneCell">
    <xdr:from>
      <xdr:col>10</xdr:col>
      <xdr:colOff>0</xdr:colOff>
      <xdr:row>0</xdr:row>
      <xdr:rowOff>0</xdr:rowOff>
    </xdr:from>
    <xdr:to>
      <xdr:col>11</xdr:col>
      <xdr:colOff>2228552</xdr:colOff>
      <xdr:row>1</xdr:row>
      <xdr:rowOff>42582</xdr:rowOff>
    </xdr:to>
    <xdr:pic>
      <xdr:nvPicPr>
        <xdr:cNvPr id="3" name="Picture 2">
          <a:extLst>
            <a:ext uri="{FF2B5EF4-FFF2-40B4-BE49-F238E27FC236}">
              <a16:creationId xmlns:a16="http://schemas.microsoft.com/office/drawing/2014/main" id="{0E490B8A-D272-4D0B-90C1-8EE677769D0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27794" y="0"/>
          <a:ext cx="2407846" cy="4572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760581</xdr:colOff>
      <xdr:row>1</xdr:row>
      <xdr:rowOff>42582</xdr:rowOff>
    </xdr:to>
    <xdr:pic>
      <xdr:nvPicPr>
        <xdr:cNvPr id="2" name="Picture 1">
          <a:extLst>
            <a:ext uri="{FF2B5EF4-FFF2-40B4-BE49-F238E27FC236}">
              <a16:creationId xmlns:a16="http://schemas.microsoft.com/office/drawing/2014/main" id="{A43D4035-727C-4E83-BD98-605BFDF6DE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07846" cy="457200"/>
        </a:xfrm>
        <a:prstGeom prst="rect">
          <a:avLst/>
        </a:prstGeom>
      </xdr:spPr>
    </xdr:pic>
    <xdr:clientData/>
  </xdr:twoCellAnchor>
  <xdr:twoCellAnchor editAs="oneCell">
    <xdr:from>
      <xdr:col>10</xdr:col>
      <xdr:colOff>0</xdr:colOff>
      <xdr:row>0</xdr:row>
      <xdr:rowOff>0</xdr:rowOff>
    </xdr:from>
    <xdr:to>
      <xdr:col>11</xdr:col>
      <xdr:colOff>2228553</xdr:colOff>
      <xdr:row>1</xdr:row>
      <xdr:rowOff>42582</xdr:rowOff>
    </xdr:to>
    <xdr:pic>
      <xdr:nvPicPr>
        <xdr:cNvPr id="3" name="Picture 2">
          <a:extLst>
            <a:ext uri="{FF2B5EF4-FFF2-40B4-BE49-F238E27FC236}">
              <a16:creationId xmlns:a16="http://schemas.microsoft.com/office/drawing/2014/main" id="{5588F8A7-33FC-4420-8EDF-53C2056FB2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27794" y="0"/>
          <a:ext cx="2407846" cy="4572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142875</xdr:colOff>
      <xdr:row>2</xdr:row>
      <xdr:rowOff>133350</xdr:rowOff>
    </xdr:from>
    <xdr:to>
      <xdr:col>4</xdr:col>
      <xdr:colOff>571500</xdr:colOff>
      <xdr:row>4</xdr:row>
      <xdr:rowOff>171450</xdr:rowOff>
    </xdr:to>
    <xdr:cxnSp macro="">
      <xdr:nvCxnSpPr>
        <xdr:cNvPr id="3" name="Straight Arrow Connector 2">
          <a:extLst>
            <a:ext uri="{FF2B5EF4-FFF2-40B4-BE49-F238E27FC236}">
              <a16:creationId xmlns:a16="http://schemas.microsoft.com/office/drawing/2014/main" id="{DF93CD3F-9CEB-4582-8C7D-FA4A08BC97FE}"/>
            </a:ext>
          </a:extLst>
        </xdr:cNvPr>
        <xdr:cNvCxnSpPr/>
      </xdr:nvCxnSpPr>
      <xdr:spPr>
        <a:xfrm flipV="1">
          <a:off x="1447800" y="495300"/>
          <a:ext cx="2543175" cy="4095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D5A2C"/>
    <pageSetUpPr autoPageBreaks="0"/>
  </sheetPr>
  <dimension ref="A1:C25"/>
  <sheetViews>
    <sheetView showGridLines="0" zoomScaleNormal="100" workbookViewId="0"/>
  </sheetViews>
  <sheetFormatPr defaultRowHeight="15"/>
  <cols>
    <col min="1" max="1" width="3.7109375" style="98" customWidth="1"/>
    <col min="2" max="2" width="92" style="93" customWidth="1"/>
    <col min="3" max="16384" width="9.140625" style="94"/>
  </cols>
  <sheetData>
    <row r="1" spans="1:3" ht="72" customHeight="1">
      <c r="A1" s="99" t="s">
        <v>141</v>
      </c>
      <c r="B1" s="100"/>
    </row>
    <row r="2" spans="1:3" ht="15.75" customHeight="1">
      <c r="A2" s="99"/>
      <c r="B2" s="100"/>
    </row>
    <row r="3" spans="1:3">
      <c r="A3" s="101" t="s">
        <v>154</v>
      </c>
      <c r="B3" s="102"/>
      <c r="C3" s="95"/>
    </row>
    <row r="4" spans="1:3" ht="42.75" customHeight="1">
      <c r="A4" s="103"/>
      <c r="B4" s="102" t="s">
        <v>183</v>
      </c>
      <c r="C4" s="95"/>
    </row>
    <row r="5" spans="1:3" ht="12" customHeight="1">
      <c r="A5" s="103"/>
      <c r="B5" s="102"/>
      <c r="C5" s="95"/>
    </row>
    <row r="6" spans="1:3">
      <c r="A6" s="101" t="s">
        <v>153</v>
      </c>
      <c r="B6" s="102"/>
      <c r="C6" s="95"/>
    </row>
    <row r="7" spans="1:3" ht="45" customHeight="1">
      <c r="A7" s="104">
        <v>1</v>
      </c>
      <c r="B7" s="102" t="s">
        <v>177</v>
      </c>
      <c r="C7" s="95"/>
    </row>
    <row r="8" spans="1:3" ht="71.25" customHeight="1">
      <c r="A8" s="104">
        <v>2</v>
      </c>
      <c r="B8" s="102" t="s">
        <v>178</v>
      </c>
      <c r="C8" s="95"/>
    </row>
    <row r="9" spans="1:3" ht="71.25" customHeight="1">
      <c r="A9" s="104">
        <v>3</v>
      </c>
      <c r="B9" s="102" t="s">
        <v>152</v>
      </c>
      <c r="C9" s="95"/>
    </row>
    <row r="10" spans="1:3" ht="43.5" customHeight="1">
      <c r="A10" s="104">
        <v>4</v>
      </c>
      <c r="B10" s="102" t="s">
        <v>179</v>
      </c>
      <c r="C10" s="97"/>
    </row>
    <row r="11" spans="1:3" ht="12" customHeight="1">
      <c r="A11" s="103"/>
      <c r="B11" s="102"/>
      <c r="C11" s="95"/>
    </row>
    <row r="12" spans="1:3">
      <c r="A12" s="101" t="s">
        <v>91</v>
      </c>
      <c r="B12" s="102"/>
      <c r="C12" s="95"/>
    </row>
    <row r="13" spans="1:3" ht="43.5" customHeight="1">
      <c r="A13" s="104">
        <v>1</v>
      </c>
      <c r="B13" s="102" t="s">
        <v>182</v>
      </c>
      <c r="C13" s="95"/>
    </row>
    <row r="14" spans="1:3" ht="12" customHeight="1">
      <c r="A14" s="103"/>
      <c r="B14" s="102"/>
      <c r="C14" s="95"/>
    </row>
    <row r="15" spans="1:3">
      <c r="A15" s="101" t="s">
        <v>92</v>
      </c>
      <c r="B15" s="102"/>
      <c r="C15" s="95"/>
    </row>
    <row r="16" spans="1:3" ht="68.25" customHeight="1">
      <c r="A16" s="104">
        <v>1</v>
      </c>
      <c r="B16" s="102" t="s">
        <v>155</v>
      </c>
      <c r="C16" s="95"/>
    </row>
    <row r="17" spans="1:3" ht="12" customHeight="1">
      <c r="A17" s="103"/>
      <c r="B17" s="102"/>
      <c r="C17" s="95"/>
    </row>
    <row r="18" spans="1:3">
      <c r="A18" s="101" t="s">
        <v>93</v>
      </c>
      <c r="B18" s="102"/>
      <c r="C18" s="95"/>
    </row>
    <row r="19" spans="1:3" ht="16.5" customHeight="1">
      <c r="A19" s="104">
        <v>1</v>
      </c>
      <c r="B19" s="102" t="s">
        <v>180</v>
      </c>
      <c r="C19" s="97"/>
    </row>
    <row r="20" spans="1:3" ht="12" customHeight="1">
      <c r="A20" s="101"/>
      <c r="B20" s="102"/>
      <c r="C20" s="95"/>
    </row>
    <row r="21" spans="1:3">
      <c r="A21" s="101" t="s">
        <v>94</v>
      </c>
      <c r="B21" s="102"/>
      <c r="C21" s="95"/>
    </row>
    <row r="22" spans="1:3" ht="45" customHeight="1">
      <c r="A22" s="104">
        <v>1</v>
      </c>
      <c r="B22" s="102" t="s">
        <v>156</v>
      </c>
      <c r="C22" s="95"/>
    </row>
    <row r="23" spans="1:3">
      <c r="A23" s="105"/>
      <c r="B23" s="100"/>
    </row>
    <row r="24" spans="1:3">
      <c r="A24" s="106" t="s">
        <v>167</v>
      </c>
      <c r="B24" s="107"/>
    </row>
    <row r="25" spans="1:3">
      <c r="A25" s="105"/>
      <c r="B25" s="100"/>
    </row>
  </sheetData>
  <sheetProtection algorithmName="SHA-512" hashValue="co04FTG2uwnBYDhcuO4RcyxhjOgiRrW8mAEsu4MSF/p70zO7WQZ72rvuUrOsIEyOXqaSN1GDpM6sG96uBypxYg==" saltValue="7tOlkwQ4nnnruDovwG8l0Q==" spinCount="100000" sheet="1" formatCells="0" formatColumns="0" formatRows="0" insertHyperlinks="0" sort="0" autoFilter="0" pivotTables="0"/>
  <pageMargins left="0.5" right="0.5" top="0.5" bottom="0.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EDAB20"/>
  </sheetPr>
  <dimension ref="A1:AA47"/>
  <sheetViews>
    <sheetView showGridLines="0" topLeftCell="F16" zoomScaleNormal="100" workbookViewId="0">
      <selection activeCell="W35" sqref="W35"/>
    </sheetView>
  </sheetViews>
  <sheetFormatPr defaultRowHeight="15" customHeight="1"/>
  <cols>
    <col min="1" max="1" width="3.42578125" style="219" customWidth="1"/>
    <col min="2" max="4" width="2.28515625" style="219" customWidth="1"/>
    <col min="5" max="5" width="17" style="219" customWidth="1"/>
    <col min="6" max="6" width="9.140625" style="220" customWidth="1"/>
    <col min="7" max="7" width="14.7109375" style="219" customWidth="1"/>
    <col min="8" max="8" width="1.7109375" style="219" customWidth="1"/>
    <col min="9" max="9" width="14.7109375" style="219" customWidth="1"/>
    <col min="10" max="10" width="5.7109375" style="221" customWidth="1"/>
    <col min="11" max="11" width="3.42578125" style="94" customWidth="1"/>
    <col min="12" max="17" width="9.140625" style="94"/>
    <col min="18" max="18" width="9.140625" style="222"/>
    <col min="19" max="19" width="5.7109375" style="221" customWidth="1"/>
    <col min="20" max="20" width="4.7109375" style="219" customWidth="1"/>
    <col min="21" max="21" width="2.28515625" style="219" customWidth="1"/>
    <col min="22" max="22" width="30.85546875" style="220" customWidth="1"/>
    <col min="23" max="23" width="12.7109375" style="220" customWidth="1"/>
    <col min="24" max="24" width="1.7109375" style="219" customWidth="1"/>
    <col min="25" max="25" width="12.7109375" style="219" customWidth="1"/>
    <col min="26" max="26" width="3.42578125" style="219" customWidth="1"/>
    <col min="27" max="16384" width="9.140625" style="94"/>
  </cols>
  <sheetData>
    <row r="1" spans="1:27" ht="43.5" customHeight="1" thickBot="1">
      <c r="A1" s="342"/>
      <c r="B1" s="342"/>
      <c r="C1" s="342"/>
      <c r="D1" s="342"/>
      <c r="E1" s="342"/>
      <c r="F1" s="343"/>
      <c r="G1" s="342"/>
      <c r="H1" s="342"/>
      <c r="I1" s="342"/>
      <c r="J1" s="344"/>
      <c r="K1" s="345"/>
      <c r="L1" s="345"/>
      <c r="M1" s="345"/>
      <c r="N1" s="345"/>
      <c r="O1" s="345"/>
      <c r="P1" s="345"/>
      <c r="Q1" s="345"/>
      <c r="R1" s="346"/>
      <c r="S1" s="344"/>
      <c r="T1" s="342"/>
      <c r="U1" s="342"/>
      <c r="V1" s="343"/>
      <c r="W1" s="343"/>
      <c r="X1" s="342"/>
      <c r="Y1" s="342"/>
    </row>
    <row r="2" spans="1:27" ht="15" customHeight="1">
      <c r="A2" s="347" t="s">
        <v>69</v>
      </c>
      <c r="B2" s="348"/>
      <c r="C2" s="349"/>
      <c r="D2" s="349"/>
      <c r="E2" s="349"/>
      <c r="F2" s="350"/>
      <c r="G2" s="349"/>
      <c r="H2" s="349"/>
      <c r="I2" s="351"/>
      <c r="J2" s="344"/>
      <c r="K2" s="347" t="s">
        <v>74</v>
      </c>
      <c r="L2" s="352"/>
      <c r="M2" s="352"/>
      <c r="N2" s="352"/>
      <c r="O2" s="352"/>
      <c r="P2" s="352"/>
      <c r="Q2" s="352"/>
      <c r="R2" s="353"/>
      <c r="S2" s="344"/>
      <c r="T2" s="347" t="s">
        <v>122</v>
      </c>
      <c r="U2" s="354"/>
      <c r="V2" s="355"/>
      <c r="W2" s="355"/>
      <c r="X2" s="356"/>
      <c r="Y2" s="357"/>
      <c r="Z2" s="226"/>
    </row>
    <row r="3" spans="1:27" ht="15" customHeight="1">
      <c r="A3" s="358"/>
      <c r="B3" s="359"/>
      <c r="C3" s="359"/>
      <c r="D3" s="359"/>
      <c r="E3" s="359"/>
      <c r="F3" s="360"/>
      <c r="G3" s="359"/>
      <c r="H3" s="359"/>
      <c r="I3" s="361"/>
      <c r="J3" s="344"/>
      <c r="K3" s="362"/>
      <c r="L3" s="363"/>
      <c r="M3" s="363"/>
      <c r="N3" s="363"/>
      <c r="O3" s="363"/>
      <c r="P3" s="363"/>
      <c r="Q3" s="363"/>
      <c r="R3" s="364"/>
      <c r="S3" s="344"/>
      <c r="T3" s="329"/>
      <c r="U3" s="330"/>
      <c r="V3" s="331"/>
      <c r="W3" s="331"/>
      <c r="X3" s="330"/>
      <c r="Y3" s="332"/>
    </row>
    <row r="4" spans="1:27" ht="15" customHeight="1">
      <c r="A4" s="325" t="s">
        <v>70</v>
      </c>
      <c r="B4" s="521" t="s">
        <v>192</v>
      </c>
      <c r="C4" s="521"/>
      <c r="D4" s="521"/>
      <c r="E4" s="521"/>
      <c r="F4" s="521"/>
      <c r="G4" s="521"/>
      <c r="H4" s="521"/>
      <c r="I4" s="522"/>
      <c r="J4" s="344"/>
      <c r="K4" s="365" t="s">
        <v>71</v>
      </c>
      <c r="L4" s="523" t="s">
        <v>191</v>
      </c>
      <c r="M4" s="523"/>
      <c r="N4" s="523"/>
      <c r="O4" s="523"/>
      <c r="P4" s="523"/>
      <c r="Q4" s="523"/>
      <c r="R4" s="524"/>
      <c r="S4" s="344"/>
      <c r="T4" s="325" t="s">
        <v>71</v>
      </c>
      <c r="U4" s="528" t="s">
        <v>190</v>
      </c>
      <c r="V4" s="528"/>
      <c r="W4" s="528"/>
      <c r="X4" s="528"/>
      <c r="Y4" s="529"/>
      <c r="Z4" s="237"/>
    </row>
    <row r="5" spans="1:27" ht="25.5" customHeight="1">
      <c r="A5" s="325"/>
      <c r="B5" s="521"/>
      <c r="C5" s="521"/>
      <c r="D5" s="521"/>
      <c r="E5" s="521"/>
      <c r="F5" s="521"/>
      <c r="G5" s="521"/>
      <c r="H5" s="521"/>
      <c r="I5" s="522"/>
      <c r="J5" s="366"/>
      <c r="K5" s="365"/>
      <c r="L5" s="523"/>
      <c r="M5" s="523"/>
      <c r="N5" s="523"/>
      <c r="O5" s="523"/>
      <c r="P5" s="523"/>
      <c r="Q5" s="523"/>
      <c r="R5" s="524"/>
      <c r="S5" s="366"/>
      <c r="T5" s="325"/>
      <c r="U5" s="528"/>
      <c r="V5" s="528"/>
      <c r="W5" s="528"/>
      <c r="X5" s="528"/>
      <c r="Y5" s="529"/>
      <c r="Z5" s="237"/>
    </row>
    <row r="6" spans="1:27" ht="15" customHeight="1">
      <c r="A6" s="367"/>
      <c r="B6" s="368"/>
      <c r="C6" s="368"/>
      <c r="D6" s="368"/>
      <c r="E6" s="368"/>
      <c r="F6" s="368"/>
      <c r="G6" s="359"/>
      <c r="H6" s="359"/>
      <c r="I6" s="361"/>
      <c r="J6" s="366"/>
      <c r="K6" s="365"/>
      <c r="L6" s="523"/>
      <c r="M6" s="523"/>
      <c r="N6" s="523"/>
      <c r="O6" s="523"/>
      <c r="P6" s="523"/>
      <c r="Q6" s="523"/>
      <c r="R6" s="524"/>
      <c r="S6" s="366"/>
      <c r="T6" s="325"/>
      <c r="U6" s="528"/>
      <c r="V6" s="528"/>
      <c r="W6" s="528"/>
      <c r="X6" s="528"/>
      <c r="Y6" s="529"/>
      <c r="Z6" s="237"/>
    </row>
    <row r="7" spans="1:27" ht="15" customHeight="1">
      <c r="A7" s="325" t="s">
        <v>72</v>
      </c>
      <c r="B7" s="519" t="s">
        <v>193</v>
      </c>
      <c r="C7" s="519"/>
      <c r="D7" s="519"/>
      <c r="E7" s="519"/>
      <c r="F7" s="519"/>
      <c r="G7" s="519"/>
      <c r="H7" s="519"/>
      <c r="I7" s="520"/>
      <c r="J7" s="366"/>
      <c r="K7" s="365"/>
      <c r="L7" s="523"/>
      <c r="M7" s="523"/>
      <c r="N7" s="523"/>
      <c r="O7" s="523"/>
      <c r="P7" s="523"/>
      <c r="Q7" s="523"/>
      <c r="R7" s="524"/>
      <c r="S7" s="366"/>
      <c r="T7" s="325"/>
      <c r="U7" s="369"/>
      <c r="V7" s="369"/>
      <c r="W7" s="369"/>
      <c r="X7" s="369"/>
      <c r="Y7" s="370"/>
      <c r="Z7" s="237"/>
    </row>
    <row r="8" spans="1:27" ht="15" customHeight="1">
      <c r="A8" s="329"/>
      <c r="B8" s="519"/>
      <c r="C8" s="519"/>
      <c r="D8" s="519"/>
      <c r="E8" s="519"/>
      <c r="F8" s="519"/>
      <c r="G8" s="519"/>
      <c r="H8" s="519"/>
      <c r="I8" s="520"/>
      <c r="J8" s="371"/>
      <c r="K8" s="365"/>
      <c r="L8" s="523"/>
      <c r="M8" s="523"/>
      <c r="N8" s="523"/>
      <c r="O8" s="523"/>
      <c r="P8" s="523"/>
      <c r="Q8" s="523"/>
      <c r="R8" s="524"/>
      <c r="S8" s="371"/>
      <c r="T8" s="329" t="s">
        <v>72</v>
      </c>
      <c r="U8" s="528" t="s">
        <v>173</v>
      </c>
      <c r="V8" s="528"/>
      <c r="W8" s="528"/>
      <c r="X8" s="528"/>
      <c r="Y8" s="529"/>
    </row>
    <row r="9" spans="1:27" ht="15" customHeight="1">
      <c r="A9" s="329"/>
      <c r="B9" s="330"/>
      <c r="C9" s="330"/>
      <c r="D9" s="330"/>
      <c r="E9" s="330"/>
      <c r="F9" s="331"/>
      <c r="G9" s="372"/>
      <c r="H9" s="372"/>
      <c r="I9" s="373"/>
      <c r="J9" s="371"/>
      <c r="K9" s="362"/>
      <c r="L9" s="363"/>
      <c r="M9" s="363"/>
      <c r="N9" s="363"/>
      <c r="O9" s="363"/>
      <c r="P9" s="363"/>
      <c r="Q9" s="363"/>
      <c r="R9" s="364"/>
      <c r="S9" s="371"/>
      <c r="T9" s="329"/>
      <c r="U9" s="528" t="s">
        <v>76</v>
      </c>
      <c r="V9" s="528"/>
      <c r="W9" s="528"/>
      <c r="X9" s="528"/>
      <c r="Y9" s="529"/>
    </row>
    <row r="10" spans="1:27" ht="15" customHeight="1">
      <c r="A10" s="325" t="s">
        <v>73</v>
      </c>
      <c r="B10" s="530" t="s">
        <v>96</v>
      </c>
      <c r="C10" s="530"/>
      <c r="D10" s="530"/>
      <c r="E10" s="530"/>
      <c r="F10" s="530"/>
      <c r="G10" s="530"/>
      <c r="H10" s="530"/>
      <c r="I10" s="531"/>
      <c r="J10" s="371"/>
      <c r="K10" s="374" t="s">
        <v>75</v>
      </c>
      <c r="L10" s="523" t="s">
        <v>172</v>
      </c>
      <c r="M10" s="523"/>
      <c r="N10" s="523"/>
      <c r="O10" s="523"/>
      <c r="P10" s="523"/>
      <c r="Q10" s="523"/>
      <c r="R10" s="524"/>
      <c r="S10" s="371"/>
      <c r="T10" s="329"/>
      <c r="U10" s="330"/>
      <c r="V10" s="331"/>
      <c r="W10" s="331"/>
      <c r="X10" s="372"/>
      <c r="Y10" s="373"/>
      <c r="Z10" s="237"/>
    </row>
    <row r="11" spans="1:27" ht="31.5" customHeight="1">
      <c r="A11" s="329"/>
      <c r="B11" s="530"/>
      <c r="C11" s="530"/>
      <c r="D11" s="530"/>
      <c r="E11" s="530"/>
      <c r="F11" s="530"/>
      <c r="G11" s="530"/>
      <c r="H11" s="530"/>
      <c r="I11" s="531"/>
      <c r="J11" s="371"/>
      <c r="K11" s="374"/>
      <c r="L11" s="523"/>
      <c r="M11" s="523"/>
      <c r="N11" s="523"/>
      <c r="O11" s="523"/>
      <c r="P11" s="523"/>
      <c r="Q11" s="523"/>
      <c r="R11" s="524"/>
      <c r="S11" s="371"/>
      <c r="T11" s="329"/>
      <c r="U11" s="330"/>
      <c r="V11" s="331"/>
      <c r="W11" s="331"/>
      <c r="X11" s="330"/>
      <c r="Y11" s="332"/>
      <c r="Z11" s="239"/>
      <c r="AA11" s="239"/>
    </row>
    <row r="12" spans="1:27" ht="15" customHeight="1">
      <c r="A12" s="329"/>
      <c r="B12" s="330"/>
      <c r="C12" s="330"/>
      <c r="D12" s="330"/>
      <c r="E12" s="330"/>
      <c r="F12" s="331"/>
      <c r="G12" s="330"/>
      <c r="H12" s="330"/>
      <c r="I12" s="332"/>
      <c r="J12" s="375"/>
      <c r="K12" s="374"/>
      <c r="L12" s="376"/>
      <c r="M12" s="376"/>
      <c r="N12" s="376"/>
      <c r="O12" s="376"/>
      <c r="P12" s="376"/>
      <c r="Q12" s="376"/>
      <c r="R12" s="377"/>
      <c r="S12" s="375"/>
      <c r="T12" s="329"/>
      <c r="U12" s="330"/>
      <c r="V12" s="331"/>
      <c r="W12" s="331"/>
      <c r="X12" s="330"/>
      <c r="Y12" s="332"/>
      <c r="Z12" s="241"/>
      <c r="AA12" s="242"/>
    </row>
    <row r="13" spans="1:27" ht="15" customHeight="1" thickBot="1">
      <c r="A13" s="378" t="s">
        <v>170</v>
      </c>
      <c r="B13" s="330"/>
      <c r="C13" s="330"/>
      <c r="D13" s="330"/>
      <c r="E13" s="330"/>
      <c r="F13" s="331"/>
      <c r="G13" s="330"/>
      <c r="H13" s="330"/>
      <c r="I13" s="332"/>
      <c r="J13" s="379"/>
      <c r="K13" s="365"/>
      <c r="L13" s="380"/>
      <c r="M13" s="380"/>
      <c r="N13" s="380"/>
      <c r="O13" s="380"/>
      <c r="P13" s="380"/>
      <c r="Q13" s="380"/>
      <c r="R13" s="364"/>
      <c r="S13" s="379"/>
      <c r="T13" s="381" t="s">
        <v>171</v>
      </c>
      <c r="U13" s="382"/>
      <c r="V13" s="383"/>
      <c r="W13" s="383"/>
      <c r="X13" s="382"/>
      <c r="Y13" s="384"/>
      <c r="Z13" s="243"/>
      <c r="AA13" s="243"/>
    </row>
    <row r="14" spans="1:27" ht="15" customHeight="1">
      <c r="A14" s="244"/>
      <c r="B14" s="245"/>
      <c r="C14" s="245"/>
      <c r="D14" s="245"/>
      <c r="E14" s="245"/>
      <c r="F14" s="245"/>
      <c r="G14" s="245"/>
      <c r="H14" s="245"/>
      <c r="I14" s="246"/>
      <c r="K14" s="525" t="s">
        <v>146</v>
      </c>
      <c r="L14" s="526"/>
      <c r="M14" s="526"/>
      <c r="N14" s="526"/>
      <c r="O14" s="526"/>
      <c r="P14" s="526"/>
      <c r="Q14" s="526"/>
      <c r="R14" s="527"/>
      <c r="T14" s="247"/>
      <c r="U14" s="224"/>
      <c r="V14" s="223"/>
      <c r="W14" s="223"/>
      <c r="X14" s="224"/>
      <c r="Y14" s="225"/>
      <c r="Z14" s="226"/>
    </row>
    <row r="15" spans="1:27" ht="15" customHeight="1">
      <c r="A15" s="516" t="s">
        <v>50</v>
      </c>
      <c r="B15" s="517"/>
      <c r="C15" s="517"/>
      <c r="D15" s="517"/>
      <c r="E15" s="517"/>
      <c r="F15" s="517"/>
      <c r="G15" s="517"/>
      <c r="H15" s="517"/>
      <c r="I15" s="518"/>
      <c r="J15" s="248"/>
      <c r="K15" s="525"/>
      <c r="L15" s="526"/>
      <c r="M15" s="526"/>
      <c r="N15" s="526"/>
      <c r="O15" s="526"/>
      <c r="P15" s="526"/>
      <c r="Q15" s="526"/>
      <c r="R15" s="527"/>
      <c r="S15" s="248"/>
      <c r="T15" s="516" t="s">
        <v>50</v>
      </c>
      <c r="U15" s="517"/>
      <c r="V15" s="517"/>
      <c r="W15" s="517"/>
      <c r="X15" s="517"/>
      <c r="Y15" s="518"/>
      <c r="Z15" s="249"/>
    </row>
    <row r="16" spans="1:27" ht="15" customHeight="1">
      <c r="A16" s="250"/>
      <c r="B16" s="251"/>
      <c r="C16" s="251"/>
      <c r="D16" s="251"/>
      <c r="E16" s="251"/>
      <c r="F16" s="251"/>
      <c r="G16" s="251"/>
      <c r="H16" s="252"/>
      <c r="I16" s="253"/>
      <c r="J16" s="248"/>
      <c r="K16" s="385"/>
      <c r="L16" s="386"/>
      <c r="M16" s="386"/>
      <c r="N16" s="386"/>
      <c r="O16" s="386"/>
      <c r="P16" s="386"/>
      <c r="Q16" s="386"/>
      <c r="R16" s="387"/>
      <c r="S16" s="248"/>
      <c r="T16" s="257"/>
      <c r="U16" s="258"/>
      <c r="V16" s="258"/>
      <c r="W16" s="258"/>
      <c r="X16" s="258"/>
      <c r="Y16" s="259"/>
      <c r="Z16" s="241"/>
    </row>
    <row r="17" spans="1:26" ht="15" customHeight="1">
      <c r="A17" s="511" t="s">
        <v>63</v>
      </c>
      <c r="B17" s="512"/>
      <c r="C17" s="512"/>
      <c r="D17" s="512"/>
      <c r="E17" s="512"/>
      <c r="F17" s="512"/>
      <c r="G17" s="512"/>
      <c r="H17" s="512"/>
      <c r="I17" s="513"/>
      <c r="J17" s="260"/>
      <c r="K17" s="385"/>
      <c r="L17" s="386"/>
      <c r="M17" s="386"/>
      <c r="N17" s="386"/>
      <c r="O17" s="386"/>
      <c r="P17" s="386"/>
      <c r="Q17" s="386"/>
      <c r="R17" s="387"/>
      <c r="S17" s="260"/>
      <c r="T17" s="511" t="s">
        <v>185</v>
      </c>
      <c r="U17" s="512"/>
      <c r="V17" s="512"/>
      <c r="W17" s="512"/>
      <c r="X17" s="512"/>
      <c r="Y17" s="513"/>
      <c r="Z17" s="261"/>
    </row>
    <row r="18" spans="1:26" ht="15" customHeight="1">
      <c r="A18" s="250"/>
      <c r="B18" s="262"/>
      <c r="C18" s="263"/>
      <c r="D18" s="263"/>
      <c r="E18" s="263"/>
      <c r="F18" s="252"/>
      <c r="G18" s="262"/>
      <c r="H18" s="232"/>
      <c r="I18" s="234"/>
      <c r="J18" s="264"/>
      <c r="K18" s="385"/>
      <c r="L18" s="386"/>
      <c r="M18" s="386"/>
      <c r="N18" s="386"/>
      <c r="O18" s="386"/>
      <c r="P18" s="386"/>
      <c r="Q18" s="386"/>
      <c r="R18" s="387"/>
      <c r="S18" s="264"/>
      <c r="T18" s="231"/>
      <c r="U18" s="232"/>
      <c r="V18" s="233"/>
      <c r="W18" s="233"/>
      <c r="X18" s="232"/>
      <c r="Y18" s="234"/>
      <c r="Z18" s="241"/>
    </row>
    <row r="19" spans="1:26" ht="15" customHeight="1">
      <c r="A19" s="265"/>
      <c r="B19" s="251"/>
      <c r="C19" s="263"/>
      <c r="D19" s="263"/>
      <c r="E19" s="263"/>
      <c r="F19" s="252"/>
      <c r="G19" s="514" t="s">
        <v>211</v>
      </c>
      <c r="H19" s="514"/>
      <c r="I19" s="515"/>
      <c r="J19" s="260"/>
      <c r="K19" s="254"/>
      <c r="L19" s="255"/>
      <c r="M19" s="255"/>
      <c r="N19" s="255"/>
      <c r="O19" s="255"/>
      <c r="P19" s="255"/>
      <c r="Q19" s="255"/>
      <c r="R19" s="256"/>
      <c r="S19" s="260"/>
      <c r="T19" s="231"/>
      <c r="U19" s="232"/>
      <c r="V19" s="233"/>
      <c r="W19" s="514" t="s">
        <v>211</v>
      </c>
      <c r="X19" s="514"/>
      <c r="Y19" s="515"/>
      <c r="Z19" s="266"/>
    </row>
    <row r="20" spans="1:26" ht="15" customHeight="1">
      <c r="A20" s="267" t="s">
        <v>53</v>
      </c>
      <c r="B20" s="251"/>
      <c r="C20" s="263"/>
      <c r="D20" s="263"/>
      <c r="E20" s="263"/>
      <c r="F20" s="252"/>
      <c r="G20" s="268" t="s">
        <v>212</v>
      </c>
      <c r="H20" s="232"/>
      <c r="I20" s="268" t="s">
        <v>64</v>
      </c>
      <c r="J20" s="264"/>
      <c r="K20" s="254"/>
      <c r="L20" s="255"/>
      <c r="M20" s="255"/>
      <c r="N20" s="255"/>
      <c r="O20" s="255"/>
      <c r="P20" s="255"/>
      <c r="Q20" s="255"/>
      <c r="R20" s="256"/>
      <c r="S20" s="264"/>
      <c r="T20" s="231"/>
      <c r="U20" s="232"/>
      <c r="V20" s="233"/>
      <c r="W20" s="269" t="s">
        <v>212</v>
      </c>
      <c r="X20" s="232"/>
      <c r="Y20" s="269" t="s">
        <v>64</v>
      </c>
      <c r="Z20" s="270"/>
    </row>
    <row r="21" spans="1:26" ht="15" customHeight="1">
      <c r="A21" s="271"/>
      <c r="B21" s="251"/>
      <c r="C21" s="263"/>
      <c r="D21" s="263"/>
      <c r="E21" s="263"/>
      <c r="F21" s="272"/>
      <c r="G21" s="273"/>
      <c r="H21" s="273"/>
      <c r="I21" s="274"/>
      <c r="J21" s="275"/>
      <c r="K21" s="254"/>
      <c r="L21" s="255"/>
      <c r="M21" s="255"/>
      <c r="N21" s="255"/>
      <c r="O21" s="255"/>
      <c r="P21" s="255"/>
      <c r="Q21" s="255"/>
      <c r="R21" s="256"/>
      <c r="S21" s="275"/>
      <c r="T21" s="236" t="s">
        <v>116</v>
      </c>
      <c r="U21" s="232"/>
      <c r="V21" s="233"/>
      <c r="W21" s="233"/>
      <c r="X21" s="232"/>
      <c r="Y21" s="234"/>
      <c r="Z21" s="276"/>
    </row>
    <row r="22" spans="1:26" ht="15" customHeight="1">
      <c r="A22" s="236"/>
      <c r="B22" s="272" t="s">
        <v>54</v>
      </c>
      <c r="C22" s="232"/>
      <c r="D22" s="277"/>
      <c r="E22" s="277"/>
      <c r="F22" s="272"/>
      <c r="G22" s="278">
        <v>3000000</v>
      </c>
      <c r="H22" s="273"/>
      <c r="I22" s="279">
        <v>2500000</v>
      </c>
      <c r="K22" s="254"/>
      <c r="L22" s="255"/>
      <c r="M22" s="255"/>
      <c r="N22" s="255"/>
      <c r="O22" s="255"/>
      <c r="P22" s="255"/>
      <c r="Q22" s="255"/>
      <c r="R22" s="256"/>
      <c r="T22" s="235"/>
      <c r="U22" s="272" t="s">
        <v>117</v>
      </c>
      <c r="V22" s="272"/>
      <c r="W22" s="280"/>
      <c r="X22" s="280"/>
      <c r="Y22" s="281">
        <v>150000</v>
      </c>
      <c r="Z22" s="282"/>
    </row>
    <row r="23" spans="1:26" ht="15" customHeight="1">
      <c r="A23" s="235"/>
      <c r="B23" s="272" t="s">
        <v>65</v>
      </c>
      <c r="C23" s="232"/>
      <c r="D23" s="272"/>
      <c r="E23" s="272"/>
      <c r="F23" s="272"/>
      <c r="G23" s="232">
        <v>120000</v>
      </c>
      <c r="H23" s="232"/>
      <c r="I23" s="234">
        <v>120000</v>
      </c>
      <c r="K23" s="254"/>
      <c r="L23" s="255"/>
      <c r="M23" s="255"/>
      <c r="N23" s="255"/>
      <c r="O23" s="255"/>
      <c r="P23" s="255"/>
      <c r="Q23" s="255"/>
      <c r="R23" s="256"/>
      <c r="T23" s="235"/>
      <c r="U23" s="272" t="s">
        <v>118</v>
      </c>
      <c r="V23" s="272"/>
      <c r="W23" s="233"/>
      <c r="X23" s="232"/>
      <c r="Y23" s="234"/>
      <c r="Z23" s="238"/>
    </row>
    <row r="24" spans="1:26" ht="15" customHeight="1">
      <c r="A24" s="283"/>
      <c r="B24" s="320" t="s">
        <v>66</v>
      </c>
      <c r="C24" s="320"/>
      <c r="D24" s="320"/>
      <c r="E24" s="320"/>
      <c r="F24" s="320"/>
      <c r="G24" s="321">
        <f>'FN Disclosures'!E11</f>
        <v>81405.000923584157</v>
      </c>
      <c r="H24" s="322"/>
      <c r="I24" s="323">
        <f>'FN Disclosures'!G11</f>
        <v>120210.03720014414</v>
      </c>
      <c r="J24" s="284"/>
      <c r="K24" s="254"/>
      <c r="L24" s="255"/>
      <c r="M24" s="255"/>
      <c r="N24" s="255"/>
      <c r="O24" s="255"/>
      <c r="P24" s="255"/>
      <c r="Q24" s="255"/>
      <c r="R24" s="256"/>
      <c r="S24" s="284"/>
      <c r="T24" s="235"/>
      <c r="U24" s="272" t="s">
        <v>119</v>
      </c>
      <c r="V24" s="272"/>
      <c r="W24" s="280"/>
      <c r="X24" s="280"/>
      <c r="Y24" s="281"/>
      <c r="Z24" s="285"/>
    </row>
    <row r="25" spans="1:26" ht="15" customHeight="1">
      <c r="A25" s="283"/>
      <c r="B25" s="320" t="s">
        <v>187</v>
      </c>
      <c r="C25" s="320"/>
      <c r="D25" s="320"/>
      <c r="E25" s="320"/>
      <c r="F25" s="320"/>
      <c r="G25" s="321">
        <f>'FN Disclosures'!E12</f>
        <v>38181.189810761396</v>
      </c>
      <c r="H25" s="322"/>
      <c r="I25" s="323">
        <f>'FN Disclosures'!G12</f>
        <v>57271.784716142138</v>
      </c>
      <c r="J25" s="284"/>
      <c r="K25" s="254"/>
      <c r="L25" s="255"/>
      <c r="M25" s="255"/>
      <c r="N25" s="255"/>
      <c r="O25" s="255"/>
      <c r="P25" s="255"/>
      <c r="Q25" s="255"/>
      <c r="R25" s="256"/>
      <c r="S25" s="284"/>
      <c r="T25" s="325"/>
      <c r="U25" s="326"/>
      <c r="V25" s="326" t="s">
        <v>120</v>
      </c>
      <c r="W25" s="327">
        <f>'FN Disclosures'!E21</f>
        <v>19090.594905380724</v>
      </c>
      <c r="X25" s="327"/>
      <c r="Y25" s="328">
        <f>'FN Disclosures'!G21</f>
        <v>19090.594905380724</v>
      </c>
      <c r="Z25" s="285"/>
    </row>
    <row r="26" spans="1:26" ht="15" customHeight="1">
      <c r="A26" s="235"/>
      <c r="B26" s="272" t="s">
        <v>55</v>
      </c>
      <c r="C26" s="272"/>
      <c r="D26" s="272"/>
      <c r="E26" s="272"/>
      <c r="F26" s="272"/>
      <c r="G26" s="286">
        <v>22400000</v>
      </c>
      <c r="H26" s="280"/>
      <c r="I26" s="287">
        <v>22130000</v>
      </c>
      <c r="J26" s="264"/>
      <c r="K26" s="254"/>
      <c r="L26" s="255"/>
      <c r="M26" s="255"/>
      <c r="N26" s="255"/>
      <c r="O26" s="255"/>
      <c r="P26" s="255"/>
      <c r="Q26" s="255"/>
      <c r="R26" s="256"/>
      <c r="S26" s="264"/>
      <c r="T26" s="329"/>
      <c r="U26" s="330"/>
      <c r="V26" s="331"/>
      <c r="W26" s="331"/>
      <c r="X26" s="330"/>
      <c r="Y26" s="332"/>
      <c r="Z26" s="238"/>
    </row>
    <row r="27" spans="1:26" ht="15" customHeight="1">
      <c r="A27" s="235"/>
      <c r="B27" s="272"/>
      <c r="C27" s="272"/>
      <c r="D27" s="272"/>
      <c r="E27" s="272"/>
      <c r="F27" s="272"/>
      <c r="G27" s="280"/>
      <c r="H27" s="288"/>
      <c r="I27" s="281"/>
      <c r="J27" s="264"/>
      <c r="K27" s="254"/>
      <c r="L27" s="255"/>
      <c r="M27" s="255"/>
      <c r="N27" s="255"/>
      <c r="O27" s="255"/>
      <c r="P27" s="255"/>
      <c r="Q27" s="255"/>
      <c r="R27" s="256"/>
      <c r="S27" s="264"/>
      <c r="T27" s="333"/>
      <c r="U27" s="334"/>
      <c r="V27" s="335"/>
      <c r="W27" s="335"/>
      <c r="X27" s="334"/>
      <c r="Y27" s="336"/>
      <c r="Z27" s="238"/>
    </row>
    <row r="28" spans="1:26" ht="15" customHeight="1" thickBot="1">
      <c r="A28" s="235" t="s">
        <v>56</v>
      </c>
      <c r="B28" s="272"/>
      <c r="C28" s="232"/>
      <c r="D28" s="272"/>
      <c r="E28" s="272"/>
      <c r="F28" s="272"/>
      <c r="G28" s="289">
        <f>SUM(G22:G26)</f>
        <v>25639586.190734345</v>
      </c>
      <c r="H28" s="290"/>
      <c r="I28" s="291">
        <f>SUM(I22:I26)</f>
        <v>24927481.821916286</v>
      </c>
      <c r="J28" s="264"/>
      <c r="K28" s="254"/>
      <c r="L28" s="255"/>
      <c r="M28" s="255"/>
      <c r="N28" s="255"/>
      <c r="O28" s="255"/>
      <c r="P28" s="255"/>
      <c r="Q28" s="255"/>
      <c r="R28" s="256"/>
      <c r="S28" s="264"/>
      <c r="T28" s="329"/>
      <c r="U28" s="330"/>
      <c r="V28" s="331"/>
      <c r="W28" s="331"/>
      <c r="X28" s="330"/>
      <c r="Y28" s="332"/>
      <c r="Z28" s="238"/>
    </row>
    <row r="29" spans="1:26" ht="15" customHeight="1" thickTop="1">
      <c r="A29" s="235"/>
      <c r="B29" s="272"/>
      <c r="C29" s="272"/>
      <c r="D29" s="272"/>
      <c r="E29" s="272"/>
      <c r="F29" s="272"/>
      <c r="G29" s="280"/>
      <c r="H29" s="280"/>
      <c r="I29" s="281"/>
      <c r="J29" s="264"/>
      <c r="K29" s="254"/>
      <c r="L29" s="255"/>
      <c r="M29" s="255"/>
      <c r="N29" s="255"/>
      <c r="O29" s="255"/>
      <c r="P29" s="255"/>
      <c r="Q29" s="255"/>
      <c r="R29" s="256"/>
      <c r="S29" s="264"/>
      <c r="T29" s="337" t="s">
        <v>121</v>
      </c>
      <c r="U29" s="330"/>
      <c r="V29" s="331"/>
      <c r="W29" s="331"/>
      <c r="X29" s="330"/>
      <c r="Y29" s="332"/>
      <c r="Z29" s="238"/>
    </row>
    <row r="30" spans="1:26" ht="15" customHeight="1">
      <c r="A30" s="235" t="s">
        <v>57</v>
      </c>
      <c r="B30" s="272"/>
      <c r="C30" s="272"/>
      <c r="D30" s="272"/>
      <c r="E30" s="272"/>
      <c r="F30" s="272"/>
      <c r="G30" s="280"/>
      <c r="H30" s="280"/>
      <c r="I30" s="281"/>
      <c r="J30" s="260"/>
      <c r="K30" s="254"/>
      <c r="L30" s="255"/>
      <c r="M30" s="255"/>
      <c r="N30" s="255"/>
      <c r="O30" s="255"/>
      <c r="P30" s="255"/>
      <c r="Q30" s="255"/>
      <c r="R30" s="256"/>
      <c r="S30" s="260"/>
      <c r="T30" s="329"/>
      <c r="U30" s="326" t="s">
        <v>189</v>
      </c>
      <c r="V30" s="326"/>
      <c r="W30" s="327">
        <f>SUM('Finance First:Finance Last'!P32)</f>
        <v>19070.500112519243</v>
      </c>
      <c r="X30" s="327"/>
      <c r="Y30" s="328">
        <f>SUM('Finance First:Finance Last'!O32)</f>
        <v>18461.483254148752</v>
      </c>
      <c r="Z30" s="238"/>
    </row>
    <row r="31" spans="1:26" ht="15" customHeight="1">
      <c r="A31" s="292"/>
      <c r="B31" s="272" t="s">
        <v>67</v>
      </c>
      <c r="C31" s="232"/>
      <c r="D31" s="293"/>
      <c r="E31" s="293"/>
      <c r="F31" s="293"/>
      <c r="G31" s="294">
        <v>150000</v>
      </c>
      <c r="H31" s="232"/>
      <c r="I31" s="295">
        <v>140000</v>
      </c>
      <c r="J31" s="260"/>
      <c r="K31" s="254"/>
      <c r="L31" s="255"/>
      <c r="M31" s="255"/>
      <c r="N31" s="255"/>
      <c r="O31" s="255"/>
      <c r="P31" s="255"/>
      <c r="Q31" s="255"/>
      <c r="R31" s="256"/>
      <c r="S31" s="260"/>
      <c r="T31" s="329"/>
      <c r="U31" s="330"/>
      <c r="V31" s="331"/>
      <c r="W31" s="331"/>
      <c r="X31" s="330"/>
      <c r="Y31" s="332"/>
      <c r="Z31" s="296"/>
    </row>
    <row r="32" spans="1:26" ht="15" customHeight="1">
      <c r="A32" s="235"/>
      <c r="B32" s="272" t="s">
        <v>58</v>
      </c>
      <c r="C32" s="232"/>
      <c r="D32" s="272"/>
      <c r="E32" s="272"/>
      <c r="F32" s="272"/>
      <c r="G32" s="297">
        <v>60000</v>
      </c>
      <c r="H32" s="273"/>
      <c r="I32" s="298">
        <v>62000</v>
      </c>
      <c r="J32" s="240"/>
      <c r="K32" s="254"/>
      <c r="L32" s="255"/>
      <c r="M32" s="255"/>
      <c r="N32" s="255"/>
      <c r="O32" s="255"/>
      <c r="P32" s="255"/>
      <c r="Q32" s="255"/>
      <c r="R32" s="256"/>
      <c r="S32" s="240"/>
      <c r="T32" s="338"/>
      <c r="U32" s="339"/>
      <c r="V32" s="339"/>
      <c r="W32" s="340"/>
      <c r="X32" s="340"/>
      <c r="Y32" s="341"/>
      <c r="Z32" s="238"/>
    </row>
    <row r="33" spans="1:26" ht="15" customHeight="1">
      <c r="A33" s="235"/>
      <c r="B33" s="320" t="s">
        <v>68</v>
      </c>
      <c r="C33" s="324"/>
      <c r="D33" s="320"/>
      <c r="E33" s="320"/>
      <c r="F33" s="320"/>
      <c r="G33" s="322">
        <f>'FN Disclosures'!E15</f>
        <v>80823.940667584422</v>
      </c>
      <c r="H33" s="322"/>
      <c r="I33" s="455">
        <f>'FN Disclosures'!G15</f>
        <v>118113.06369614437</v>
      </c>
      <c r="J33" s="264"/>
      <c r="K33" s="254"/>
      <c r="L33" s="255"/>
      <c r="M33" s="255"/>
      <c r="N33" s="255"/>
      <c r="O33" s="255"/>
      <c r="P33" s="255"/>
      <c r="Q33" s="255"/>
      <c r="R33" s="256"/>
      <c r="S33" s="264"/>
      <c r="T33" s="325"/>
      <c r="U33" s="326"/>
      <c r="V33" s="326"/>
      <c r="W33" s="327"/>
      <c r="X33" s="327"/>
      <c r="Y33" s="328"/>
      <c r="Z33" s="238"/>
    </row>
    <row r="34" spans="1:26" ht="15" customHeight="1">
      <c r="A34" s="235"/>
      <c r="B34" s="320" t="s">
        <v>188</v>
      </c>
      <c r="C34" s="324"/>
      <c r="D34" s="320"/>
      <c r="E34" s="320"/>
      <c r="F34" s="320"/>
      <c r="G34" s="321">
        <f>'FN Disclosures'!E16</f>
        <v>40049.075797120859</v>
      </c>
      <c r="H34" s="322"/>
      <c r="I34" s="323">
        <f>'FN Disclosures'!G16</f>
        <v>59119.575909640094</v>
      </c>
      <c r="J34" s="264"/>
      <c r="K34" s="254"/>
      <c r="L34" s="255"/>
      <c r="M34" s="255"/>
      <c r="N34" s="255"/>
      <c r="O34" s="255"/>
      <c r="P34" s="255"/>
      <c r="Q34" s="255"/>
      <c r="R34" s="256"/>
      <c r="S34" s="264"/>
      <c r="T34" s="325" t="s">
        <v>115</v>
      </c>
      <c r="U34" s="326"/>
      <c r="V34" s="326"/>
      <c r="W34" s="327"/>
      <c r="X34" s="327"/>
      <c r="Y34" s="328"/>
      <c r="Z34" s="238"/>
    </row>
    <row r="35" spans="1:26" ht="15" customHeight="1">
      <c r="A35" s="235"/>
      <c r="B35" s="272"/>
      <c r="C35" s="272"/>
      <c r="D35" s="272"/>
      <c r="E35" s="272"/>
      <c r="F35" s="272"/>
      <c r="G35" s="299">
        <f>SUM(G31:G34)</f>
        <v>330873.01646470529</v>
      </c>
      <c r="H35" s="280"/>
      <c r="I35" s="300">
        <f>SUM(I31:I34)</f>
        <v>379232.6396057845</v>
      </c>
      <c r="J35" s="264"/>
      <c r="K35" s="254"/>
      <c r="L35" s="255"/>
      <c r="M35" s="255"/>
      <c r="N35" s="255"/>
      <c r="O35" s="255"/>
      <c r="P35" s="255"/>
      <c r="Q35" s="255"/>
      <c r="R35" s="256"/>
      <c r="S35" s="264"/>
      <c r="T35" s="325"/>
      <c r="U35" s="326" t="s">
        <v>114</v>
      </c>
      <c r="V35" s="326"/>
      <c r="W35" s="327">
        <f>'FN Disclosures'!E22</f>
        <v>1638.9798874807555</v>
      </c>
      <c r="X35" s="327"/>
      <c r="Y35" s="328">
        <f>'FN Disclosures'!G22</f>
        <v>2247.996745851246</v>
      </c>
      <c r="Z35" s="238"/>
    </row>
    <row r="36" spans="1:26" ht="15" customHeight="1">
      <c r="A36" s="235"/>
      <c r="B36" s="272"/>
      <c r="C36" s="272"/>
      <c r="D36" s="272"/>
      <c r="E36" s="272"/>
      <c r="F36" s="272"/>
      <c r="G36" s="273"/>
      <c r="H36" s="280"/>
      <c r="I36" s="281"/>
      <c r="K36" s="254"/>
      <c r="L36" s="255"/>
      <c r="M36" s="255"/>
      <c r="N36" s="255"/>
      <c r="O36" s="255"/>
      <c r="P36" s="255"/>
      <c r="Q36" s="255"/>
      <c r="R36" s="256"/>
      <c r="T36" s="301"/>
      <c r="U36" s="238"/>
      <c r="V36" s="238"/>
      <c r="W36" s="302"/>
      <c r="X36" s="302"/>
      <c r="Y36" s="303"/>
      <c r="Z36" s="238"/>
    </row>
    <row r="37" spans="1:26" ht="15" customHeight="1">
      <c r="A37" s="235"/>
      <c r="B37" s="272" t="s">
        <v>59</v>
      </c>
      <c r="C37" s="272"/>
      <c r="D37" s="272"/>
      <c r="E37" s="272"/>
      <c r="F37" s="272"/>
      <c r="G37" s="273"/>
      <c r="H37" s="280"/>
      <c r="I37" s="281"/>
      <c r="K37" s="254"/>
      <c r="L37" s="255"/>
      <c r="M37" s="255"/>
      <c r="N37" s="255"/>
      <c r="O37" s="255"/>
      <c r="P37" s="255"/>
      <c r="Q37" s="255"/>
      <c r="R37" s="256"/>
      <c r="T37" s="227"/>
      <c r="U37" s="228"/>
      <c r="V37" s="229"/>
      <c r="W37" s="229"/>
      <c r="X37" s="228"/>
      <c r="Y37" s="230"/>
      <c r="Z37" s="238"/>
    </row>
    <row r="38" spans="1:26" ht="15" customHeight="1">
      <c r="A38" s="235"/>
      <c r="B38" s="272"/>
      <c r="C38" s="272" t="s">
        <v>60</v>
      </c>
      <c r="D38" s="272"/>
      <c r="E38" s="272"/>
      <c r="F38" s="272"/>
      <c r="G38" s="280">
        <f>G28-G35-G39</f>
        <v>25193713.174269639</v>
      </c>
      <c r="H38" s="280"/>
      <c r="I38" s="281">
        <f>I28-I35-I39</f>
        <v>24448249.182310503</v>
      </c>
      <c r="K38" s="254"/>
      <c r="L38" s="255"/>
      <c r="M38" s="255"/>
      <c r="N38" s="255"/>
      <c r="O38" s="255"/>
      <c r="P38" s="255"/>
      <c r="Q38" s="255"/>
      <c r="R38" s="256"/>
      <c r="T38" s="227"/>
      <c r="U38" s="228"/>
      <c r="V38" s="229"/>
      <c r="W38" s="229"/>
      <c r="X38" s="228"/>
      <c r="Y38" s="230"/>
      <c r="Z38" s="238"/>
    </row>
    <row r="39" spans="1:26" ht="15" customHeight="1">
      <c r="A39" s="235"/>
      <c r="B39" s="272"/>
      <c r="C39" s="272" t="s">
        <v>61</v>
      </c>
      <c r="D39" s="272"/>
      <c r="E39" s="272"/>
      <c r="F39" s="272"/>
      <c r="G39" s="304">
        <v>115000</v>
      </c>
      <c r="H39" s="280"/>
      <c r="I39" s="305">
        <v>100000</v>
      </c>
      <c r="K39" s="254"/>
      <c r="L39" s="255"/>
      <c r="M39" s="255"/>
      <c r="N39" s="255"/>
      <c r="O39" s="255"/>
      <c r="P39" s="255"/>
      <c r="Q39" s="255"/>
      <c r="R39" s="256"/>
      <c r="T39" s="227"/>
      <c r="U39" s="228"/>
      <c r="V39" s="229"/>
      <c r="W39" s="229"/>
      <c r="X39" s="228"/>
      <c r="Y39" s="230"/>
      <c r="Z39" s="238"/>
    </row>
    <row r="40" spans="1:26" ht="15" customHeight="1">
      <c r="A40" s="235"/>
      <c r="B40" s="272"/>
      <c r="C40" s="272"/>
      <c r="D40" s="272"/>
      <c r="E40" s="272"/>
      <c r="F40" s="272"/>
      <c r="G40" s="286">
        <f>G38+G39</f>
        <v>25308713.174269639</v>
      </c>
      <c r="H40" s="273"/>
      <c r="I40" s="306">
        <f>+I38+I39</f>
        <v>24548249.182310503</v>
      </c>
      <c r="J40" s="275"/>
      <c r="K40" s="254"/>
      <c r="L40" s="255"/>
      <c r="M40" s="255"/>
      <c r="N40" s="255"/>
      <c r="O40" s="255"/>
      <c r="P40" s="255"/>
      <c r="Q40" s="255"/>
      <c r="R40" s="256"/>
      <c r="S40" s="275"/>
      <c r="T40" s="227"/>
      <c r="U40" s="228"/>
      <c r="V40" s="229"/>
      <c r="W40" s="229"/>
      <c r="X40" s="228"/>
      <c r="Y40" s="230"/>
      <c r="Z40" s="238"/>
    </row>
    <row r="41" spans="1:26" ht="15" customHeight="1">
      <c r="A41" s="235"/>
      <c r="B41" s="272"/>
      <c r="C41" s="272"/>
      <c r="D41" s="272"/>
      <c r="E41" s="272"/>
      <c r="F41" s="272"/>
      <c r="G41" s="273"/>
      <c r="H41" s="273"/>
      <c r="I41" s="274"/>
      <c r="K41" s="254"/>
      <c r="L41" s="255"/>
      <c r="M41" s="255"/>
      <c r="N41" s="255"/>
      <c r="O41" s="255"/>
      <c r="P41" s="255"/>
      <c r="Q41" s="255"/>
      <c r="R41" s="256"/>
      <c r="T41" s="227"/>
      <c r="U41" s="228"/>
      <c r="V41" s="229"/>
      <c r="W41" s="229"/>
      <c r="X41" s="228"/>
      <c r="Y41" s="230"/>
      <c r="Z41" s="238"/>
    </row>
    <row r="42" spans="1:26" ht="15" customHeight="1" thickBot="1">
      <c r="A42" s="307" t="s">
        <v>62</v>
      </c>
      <c r="B42" s="308"/>
      <c r="C42" s="308"/>
      <c r="D42" s="308"/>
      <c r="E42" s="308"/>
      <c r="F42" s="308"/>
      <c r="G42" s="309">
        <f>SUM(G35,G40)</f>
        <v>25639586.190734345</v>
      </c>
      <c r="H42" s="309"/>
      <c r="I42" s="310">
        <f>SUM(I35,I40)</f>
        <v>24927481.821916286</v>
      </c>
      <c r="J42" s="311"/>
      <c r="K42" s="312"/>
      <c r="L42" s="313"/>
      <c r="M42" s="313"/>
      <c r="N42" s="313"/>
      <c r="O42" s="313"/>
      <c r="P42" s="313"/>
      <c r="Q42" s="313"/>
      <c r="R42" s="314"/>
      <c r="S42" s="311"/>
      <c r="T42" s="315"/>
      <c r="U42" s="316"/>
      <c r="V42" s="317"/>
      <c r="W42" s="317"/>
      <c r="X42" s="316"/>
      <c r="Y42" s="318"/>
      <c r="Z42" s="238"/>
    </row>
    <row r="43" spans="1:26" ht="15" customHeight="1">
      <c r="A43" s="238"/>
      <c r="B43" s="238"/>
      <c r="C43" s="238"/>
      <c r="D43" s="238"/>
      <c r="E43" s="238"/>
      <c r="F43" s="238"/>
      <c r="G43" s="319"/>
      <c r="H43" s="319"/>
      <c r="I43" s="319"/>
      <c r="J43" s="311"/>
      <c r="S43" s="311"/>
      <c r="Y43" s="94"/>
      <c r="Z43" s="94"/>
    </row>
    <row r="44" spans="1:26" ht="15" customHeight="1">
      <c r="A44" s="238"/>
      <c r="B44" s="238"/>
      <c r="C44" s="238"/>
      <c r="D44" s="238"/>
      <c r="E44" s="238"/>
      <c r="F44" s="238"/>
      <c r="G44" s="319"/>
      <c r="H44" s="319"/>
      <c r="I44" s="319"/>
      <c r="J44" s="260"/>
      <c r="S44" s="260"/>
      <c r="Y44" s="94"/>
      <c r="Z44" s="94"/>
    </row>
    <row r="45" spans="1:26" ht="15" customHeight="1">
      <c r="Y45" s="94"/>
      <c r="Z45" s="94"/>
    </row>
    <row r="46" spans="1:26" ht="15" customHeight="1">
      <c r="Y46" s="94"/>
      <c r="Z46" s="94"/>
    </row>
    <row r="47" spans="1:26" ht="15" customHeight="1">
      <c r="Y47" s="94"/>
    </row>
  </sheetData>
  <sheetProtection algorithmName="SHA-512" hashValue="jagsf8u2tnE0luqICI7XE8BJG1ioxjoMZxIBvieGg829uC32UNFrZO0iqToFSLLpGr8shPpK+ORkGxNEKGLQfg==" saltValue="Fs0UOwrxPGn3J/TlugINdg==" spinCount="100000" sheet="1" formatCells="0" formatColumns="0" formatRows="0" insertColumns="0" insertRows="0" insertHyperlinks="0" sort="0" autoFilter="0" pivotTables="0"/>
  <mergeCells count="14">
    <mergeCell ref="B4:I5"/>
    <mergeCell ref="L10:R11"/>
    <mergeCell ref="K14:R15"/>
    <mergeCell ref="U8:Y9"/>
    <mergeCell ref="B10:I11"/>
    <mergeCell ref="L4:R8"/>
    <mergeCell ref="U4:Y6"/>
    <mergeCell ref="T15:Y15"/>
    <mergeCell ref="T17:Y17"/>
    <mergeCell ref="A17:I17"/>
    <mergeCell ref="G19:I19"/>
    <mergeCell ref="A15:I15"/>
    <mergeCell ref="B7:I8"/>
    <mergeCell ref="W19:Y19"/>
  </mergeCells>
  <pageMargins left="0.5" right="0.5" top="0.5" bottom="0.5" header="0.3" footer="0.3"/>
  <pageSetup orientation="portrait" r:id="rId1"/>
  <colBreaks count="3" manualBreakCount="3">
    <brk id="10" max="1048575" man="1"/>
    <brk id="19" max="41" man="1"/>
    <brk id="25" min="1" max="41" man="1"/>
  </col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808D"/>
  </sheetPr>
  <dimension ref="A1:S72"/>
  <sheetViews>
    <sheetView zoomScaleNormal="100" workbookViewId="0"/>
  </sheetViews>
  <sheetFormatPr defaultRowHeight="15"/>
  <cols>
    <col min="1" max="1" width="4.85546875" style="94" customWidth="1"/>
    <col min="2" max="2" width="6.7109375" style="94" customWidth="1"/>
    <col min="3" max="3" width="21.85546875" style="94" customWidth="1"/>
    <col min="4" max="4" width="12.140625" style="94" customWidth="1"/>
    <col min="5" max="5" width="15.85546875" style="94" bestFit="1" customWidth="1"/>
    <col min="6" max="6" width="3.28515625" style="94" customWidth="1"/>
    <col min="7" max="7" width="15.85546875" style="94" customWidth="1"/>
    <col min="8" max="8" width="9.42578125" style="94" bestFit="1" customWidth="1"/>
    <col min="9" max="9" width="3.7109375" style="94" customWidth="1"/>
    <col min="10" max="10" width="3.140625" style="94" customWidth="1"/>
    <col min="11" max="12" width="9" style="94" customWidth="1"/>
    <col min="13" max="13" width="10.42578125" style="94" customWidth="1"/>
    <col min="14" max="14" width="17.42578125" style="94" bestFit="1" customWidth="1"/>
    <col min="15" max="15" width="9" style="94" customWidth="1"/>
    <col min="16" max="17" width="9" style="389" customWidth="1"/>
    <col min="18" max="18" width="9" style="94" customWidth="1"/>
    <col min="19" max="19" width="10" style="94" bestFit="1" customWidth="1"/>
    <col min="20" max="21" width="9.140625" style="94"/>
    <col min="22" max="22" width="10.140625" style="94" bestFit="1" customWidth="1"/>
    <col min="23" max="16384" width="9.140625" style="94"/>
  </cols>
  <sheetData>
    <row r="1" spans="1:19" ht="40.5" customHeight="1">
      <c r="A1" s="415"/>
      <c r="B1" s="415"/>
      <c r="C1" s="415"/>
      <c r="D1" s="415"/>
      <c r="E1" s="415"/>
      <c r="F1" s="415"/>
      <c r="G1" s="415"/>
      <c r="H1" s="415"/>
      <c r="I1" s="423"/>
      <c r="J1" s="415"/>
      <c r="K1" s="415"/>
      <c r="L1" s="415"/>
      <c r="M1" s="415"/>
      <c r="N1" s="415"/>
      <c r="O1" s="415"/>
      <c r="P1" s="416"/>
      <c r="Q1" s="416"/>
      <c r="R1" s="415"/>
      <c r="S1" s="415"/>
    </row>
    <row r="2" spans="1:19" ht="16.5">
      <c r="A2" s="145" t="s">
        <v>82</v>
      </c>
      <c r="B2" s="345"/>
      <c r="C2" s="345"/>
      <c r="D2" s="345"/>
      <c r="E2" s="345"/>
      <c r="F2" s="345"/>
      <c r="G2" s="345"/>
      <c r="H2" s="345"/>
      <c r="I2" s="423"/>
      <c r="J2" s="345"/>
      <c r="K2" s="345"/>
      <c r="L2" s="345"/>
      <c r="M2" s="345"/>
      <c r="N2" s="345"/>
      <c r="O2" s="345"/>
      <c r="P2" s="417"/>
      <c r="Q2" s="417"/>
      <c r="R2" s="345"/>
      <c r="S2" s="345"/>
    </row>
    <row r="3" spans="1:19" ht="16.5">
      <c r="A3" s="390" t="s">
        <v>42</v>
      </c>
      <c r="B3" s="425"/>
      <c r="C3" s="425"/>
      <c r="D3" s="345"/>
      <c r="E3" s="345"/>
      <c r="F3" s="345"/>
      <c r="G3" s="345"/>
      <c r="H3" s="345"/>
      <c r="I3" s="423"/>
      <c r="J3" s="508" t="s">
        <v>136</v>
      </c>
      <c r="K3" s="508"/>
      <c r="L3" s="508"/>
      <c r="M3" s="508"/>
      <c r="N3" s="508"/>
      <c r="O3" s="508"/>
      <c r="P3" s="508"/>
      <c r="Q3" s="508"/>
      <c r="R3" s="508"/>
      <c r="S3" s="508"/>
    </row>
    <row r="4" spans="1:19" ht="16.5">
      <c r="A4" s="390" t="s">
        <v>208</v>
      </c>
      <c r="B4" s="425"/>
      <c r="C4" s="425"/>
      <c r="D4" s="345"/>
      <c r="E4" s="345"/>
      <c r="F4" s="345"/>
      <c r="G4" s="345"/>
      <c r="H4" s="345"/>
      <c r="I4" s="423"/>
      <c r="J4" s="418">
        <v>1</v>
      </c>
      <c r="K4" s="532" t="s">
        <v>184</v>
      </c>
      <c r="L4" s="532"/>
      <c r="M4" s="532"/>
      <c r="N4" s="532"/>
      <c r="O4" s="532"/>
      <c r="P4" s="532"/>
      <c r="Q4" s="532"/>
      <c r="R4" s="532"/>
      <c r="S4" s="532"/>
    </row>
    <row r="5" spans="1:19">
      <c r="A5" s="345"/>
      <c r="B5" s="345"/>
      <c r="C5" s="345"/>
      <c r="D5" s="345"/>
      <c r="E5" s="345"/>
      <c r="F5" s="345"/>
      <c r="G5" s="345"/>
      <c r="H5" s="345"/>
      <c r="I5" s="423"/>
      <c r="J5" s="419"/>
      <c r="K5" s="532"/>
      <c r="L5" s="532"/>
      <c r="M5" s="532"/>
      <c r="N5" s="532"/>
      <c r="O5" s="532"/>
      <c r="P5" s="532"/>
      <c r="Q5" s="532"/>
      <c r="R5" s="532"/>
      <c r="S5" s="532"/>
    </row>
    <row r="6" spans="1:19" ht="15" customHeight="1">
      <c r="A6" s="345"/>
      <c r="B6" s="345"/>
      <c r="C6" s="345"/>
      <c r="D6" s="345"/>
      <c r="E6" s="345"/>
      <c r="F6" s="345"/>
      <c r="G6" s="345"/>
      <c r="H6" s="345"/>
      <c r="I6" s="423"/>
      <c r="J6" s="419"/>
      <c r="K6" s="532"/>
      <c r="L6" s="532"/>
      <c r="M6" s="532"/>
      <c r="N6" s="532"/>
      <c r="O6" s="532"/>
      <c r="P6" s="532"/>
      <c r="Q6" s="532"/>
      <c r="R6" s="532"/>
      <c r="S6" s="532"/>
    </row>
    <row r="7" spans="1:19" ht="15" customHeight="1">
      <c r="A7" s="426" t="s">
        <v>43</v>
      </c>
      <c r="B7" s="345"/>
      <c r="C7" s="345"/>
      <c r="D7" s="345"/>
      <c r="E7" s="345"/>
      <c r="F7" s="345"/>
      <c r="G7" s="345"/>
      <c r="H7" s="345"/>
      <c r="I7" s="423"/>
      <c r="J7" s="419"/>
      <c r="K7" s="533"/>
      <c r="L7" s="533"/>
      <c r="M7" s="533"/>
      <c r="N7" s="533"/>
      <c r="O7" s="533"/>
      <c r="P7" s="533"/>
      <c r="Q7" s="533"/>
      <c r="R7" s="533"/>
      <c r="S7" s="533"/>
    </row>
    <row r="8" spans="1:19" ht="15" customHeight="1">
      <c r="A8" s="427"/>
      <c r="B8" s="427"/>
      <c r="C8" s="427"/>
      <c r="D8" s="427"/>
      <c r="E8" s="537">
        <v>44926</v>
      </c>
      <c r="F8" s="538"/>
      <c r="G8" s="538"/>
      <c r="I8" s="423"/>
      <c r="J8" s="418">
        <v>2</v>
      </c>
      <c r="K8" s="532" t="s">
        <v>175</v>
      </c>
      <c r="L8" s="532"/>
      <c r="M8" s="532"/>
      <c r="N8" s="532"/>
      <c r="O8" s="532"/>
      <c r="P8" s="532"/>
      <c r="Q8" s="532"/>
      <c r="R8" s="532"/>
      <c r="S8" s="532"/>
    </row>
    <row r="9" spans="1:19">
      <c r="A9" s="427"/>
      <c r="B9" s="427"/>
      <c r="C9" s="427"/>
      <c r="D9" s="427"/>
      <c r="E9" s="392">
        <v>2022</v>
      </c>
      <c r="F9" s="393"/>
      <c r="G9" s="392">
        <v>2021</v>
      </c>
      <c r="I9" s="423"/>
      <c r="J9" s="420"/>
      <c r="K9" s="532"/>
      <c r="L9" s="532"/>
      <c r="M9" s="532"/>
      <c r="N9" s="532"/>
      <c r="O9" s="532"/>
      <c r="P9" s="532"/>
      <c r="Q9" s="532"/>
      <c r="R9" s="532"/>
      <c r="S9" s="532"/>
    </row>
    <row r="10" spans="1:19" ht="15" customHeight="1">
      <c r="A10" s="427" t="s">
        <v>3</v>
      </c>
      <c r="B10" s="427"/>
      <c r="C10" s="427"/>
      <c r="D10" s="427"/>
      <c r="E10" s="429"/>
      <c r="F10" s="427"/>
      <c r="G10" s="427"/>
      <c r="I10" s="423"/>
      <c r="J10" s="420"/>
      <c r="K10" s="533"/>
      <c r="L10" s="533"/>
      <c r="M10" s="533"/>
      <c r="N10" s="533"/>
      <c r="O10" s="533"/>
      <c r="P10" s="533"/>
      <c r="Q10" s="533"/>
      <c r="R10" s="533"/>
      <c r="S10" s="533"/>
    </row>
    <row r="11" spans="1:19">
      <c r="A11" s="427"/>
      <c r="B11" s="427" t="s">
        <v>150</v>
      </c>
      <c r="C11" s="427"/>
      <c r="D11" s="427"/>
      <c r="E11" s="430">
        <f>SUM('Operating First:Operating 3'!P24)</f>
        <v>81405.000923584157</v>
      </c>
      <c r="F11" s="427"/>
      <c r="G11" s="431">
        <f>SUM('Operating First:Operating 3'!O24)</f>
        <v>120210.03720014414</v>
      </c>
      <c r="I11" s="423"/>
      <c r="J11" s="418">
        <v>3</v>
      </c>
      <c r="K11" s="532" t="s">
        <v>181</v>
      </c>
      <c r="L11" s="533"/>
      <c r="M11" s="533"/>
      <c r="N11" s="533"/>
      <c r="O11" s="533"/>
      <c r="P11" s="533"/>
      <c r="Q11" s="533"/>
      <c r="R11" s="533"/>
      <c r="S11" s="533"/>
    </row>
    <row r="12" spans="1:19" ht="15" customHeight="1">
      <c r="A12" s="427"/>
      <c r="B12" s="427" t="s">
        <v>194</v>
      </c>
      <c r="C12" s="427"/>
      <c r="D12" s="427"/>
      <c r="E12" s="430">
        <f>SUM('Finance First:Finance Last'!P24)</f>
        <v>38181.189810761396</v>
      </c>
      <c r="F12" s="427"/>
      <c r="G12" s="431">
        <f>SUM('Finance First:Finance Last'!O24)</f>
        <v>57271.784716142138</v>
      </c>
      <c r="I12" s="423"/>
      <c r="J12" s="420"/>
      <c r="K12" s="533"/>
      <c r="L12" s="533"/>
      <c r="M12" s="533"/>
      <c r="N12" s="533"/>
      <c r="O12" s="533"/>
      <c r="P12" s="533"/>
      <c r="Q12" s="533"/>
      <c r="R12" s="533"/>
      <c r="S12" s="533"/>
    </row>
    <row r="13" spans="1:19">
      <c r="A13" s="427"/>
      <c r="B13" s="427"/>
      <c r="C13" s="427"/>
      <c r="D13" s="427"/>
      <c r="E13" s="429"/>
      <c r="F13" s="427"/>
      <c r="G13" s="427"/>
      <c r="I13" s="423"/>
      <c r="J13" s="420"/>
      <c r="K13" s="533"/>
      <c r="L13" s="533"/>
      <c r="M13" s="533"/>
      <c r="N13" s="533"/>
      <c r="O13" s="533"/>
      <c r="P13" s="533"/>
      <c r="Q13" s="533"/>
      <c r="R13" s="533"/>
      <c r="S13" s="533"/>
    </row>
    <row r="14" spans="1:19">
      <c r="A14" s="427" t="s">
        <v>4</v>
      </c>
      <c r="B14" s="427"/>
      <c r="C14" s="427"/>
      <c r="D14" s="427"/>
      <c r="E14" s="429"/>
      <c r="F14" s="427"/>
      <c r="G14" s="427"/>
      <c r="I14" s="423"/>
      <c r="J14" s="418">
        <v>4</v>
      </c>
      <c r="K14" s="532" t="s">
        <v>197</v>
      </c>
      <c r="L14" s="532"/>
      <c r="M14" s="532"/>
      <c r="N14" s="532"/>
      <c r="O14" s="532"/>
      <c r="P14" s="532"/>
      <c r="Q14" s="532"/>
      <c r="R14" s="532"/>
      <c r="S14" s="532"/>
    </row>
    <row r="15" spans="1:19">
      <c r="A15" s="427"/>
      <c r="B15" s="427" t="s">
        <v>68</v>
      </c>
      <c r="C15" s="427"/>
      <c r="D15" s="427"/>
      <c r="E15" s="430">
        <f>SUM('Operating First:Operating 3'!P23)</f>
        <v>80823.940667584422</v>
      </c>
      <c r="F15" s="427"/>
      <c r="G15" s="431">
        <f>SUM('Operating First:Operating 3'!O23)</f>
        <v>118113.06369614437</v>
      </c>
      <c r="I15" s="423"/>
      <c r="J15" s="420"/>
      <c r="K15" s="533"/>
      <c r="L15" s="533"/>
      <c r="M15" s="533"/>
      <c r="N15" s="533"/>
      <c r="O15" s="533"/>
      <c r="P15" s="533"/>
      <c r="Q15" s="533"/>
      <c r="R15" s="533"/>
      <c r="S15" s="533"/>
    </row>
    <row r="16" spans="1:19">
      <c r="A16" s="427"/>
      <c r="B16" s="427" t="s">
        <v>188</v>
      </c>
      <c r="C16" s="427"/>
      <c r="D16" s="427"/>
      <c r="E16" s="430">
        <f>SUM('Finance First:Finance Last'!P23)</f>
        <v>40049.075797120859</v>
      </c>
      <c r="F16" s="427"/>
      <c r="G16" s="431">
        <f>SUM('Finance First:Finance Last'!O23)</f>
        <v>59119.575909640094</v>
      </c>
      <c r="I16" s="423"/>
      <c r="J16" s="420"/>
      <c r="K16" s="533"/>
      <c r="L16" s="533"/>
      <c r="M16" s="533"/>
      <c r="N16" s="533"/>
      <c r="O16" s="533"/>
      <c r="P16" s="533"/>
      <c r="Q16" s="533"/>
      <c r="R16" s="533"/>
      <c r="S16" s="533"/>
    </row>
    <row r="17" spans="1:19">
      <c r="A17" s="427"/>
      <c r="B17" s="427"/>
      <c r="C17" s="427"/>
      <c r="D17" s="427"/>
      <c r="E17" s="429"/>
      <c r="F17" s="427"/>
      <c r="G17" s="427"/>
      <c r="I17" s="423"/>
      <c r="J17" s="421"/>
      <c r="K17" s="422"/>
      <c r="L17" s="422"/>
      <c r="M17" s="422"/>
      <c r="N17" s="422"/>
      <c r="O17" s="422"/>
      <c r="P17" s="422"/>
      <c r="Q17" s="422"/>
      <c r="R17" s="422"/>
      <c r="S17" s="422"/>
    </row>
    <row r="18" spans="1:19">
      <c r="A18" s="427"/>
      <c r="B18" s="427"/>
      <c r="C18" s="427"/>
      <c r="D18" s="427"/>
      <c r="E18" s="429"/>
      <c r="F18" s="427"/>
      <c r="G18" s="427"/>
      <c r="I18" s="423"/>
      <c r="J18" s="534" t="s">
        <v>142</v>
      </c>
      <c r="K18" s="534"/>
      <c r="L18" s="534"/>
      <c r="M18" s="534"/>
      <c r="N18" s="534"/>
      <c r="O18" s="534"/>
      <c r="P18" s="534"/>
      <c r="Q18" s="534"/>
      <c r="R18" s="534"/>
      <c r="S18" s="534"/>
    </row>
    <row r="19" spans="1:19">
      <c r="A19" s="427" t="s">
        <v>5</v>
      </c>
      <c r="B19" s="427"/>
      <c r="C19" s="427"/>
      <c r="D19" s="427"/>
      <c r="E19" s="429"/>
      <c r="F19" s="427"/>
      <c r="G19" s="427"/>
      <c r="I19" s="423"/>
      <c r="J19" s="394">
        <v>1</v>
      </c>
      <c r="K19" s="535" t="s">
        <v>200</v>
      </c>
      <c r="L19" s="535"/>
      <c r="M19" s="535"/>
      <c r="N19" s="535"/>
      <c r="O19" s="535"/>
      <c r="P19" s="535"/>
      <c r="Q19" s="535"/>
      <c r="R19" s="535"/>
      <c r="S19" s="535"/>
    </row>
    <row r="20" spans="1:19">
      <c r="A20" s="427"/>
      <c r="B20" s="427" t="s">
        <v>151</v>
      </c>
      <c r="C20" s="427"/>
      <c r="D20" s="427"/>
      <c r="E20" s="429"/>
      <c r="F20" s="427"/>
      <c r="G20" s="427"/>
      <c r="I20" s="423"/>
      <c r="J20" s="391"/>
      <c r="K20" s="535"/>
      <c r="L20" s="535"/>
      <c r="M20" s="535"/>
      <c r="N20" s="535"/>
      <c r="O20" s="535"/>
      <c r="P20" s="535"/>
      <c r="Q20" s="535"/>
      <c r="R20" s="535"/>
      <c r="S20" s="535"/>
    </row>
    <row r="21" spans="1:19">
      <c r="A21" s="427"/>
      <c r="B21" s="427"/>
      <c r="C21" s="427" t="s">
        <v>44</v>
      </c>
      <c r="D21" s="427"/>
      <c r="E21" s="430">
        <f>SUM('Finance First:Finance Last'!P26)</f>
        <v>19090.594905380724</v>
      </c>
      <c r="F21" s="427"/>
      <c r="G21" s="431">
        <f>SUM('Finance First:Finance Last'!O26)</f>
        <v>19090.594905380724</v>
      </c>
      <c r="I21" s="423"/>
      <c r="J21" s="394">
        <v>2</v>
      </c>
      <c r="K21" s="535" t="s">
        <v>125</v>
      </c>
      <c r="L21" s="504"/>
      <c r="M21" s="504"/>
      <c r="N21" s="504"/>
      <c r="O21" s="504"/>
      <c r="P21" s="504"/>
      <c r="Q21" s="504"/>
      <c r="R21" s="504"/>
      <c r="S21" s="504"/>
    </row>
    <row r="22" spans="1:19">
      <c r="A22" s="427"/>
      <c r="B22" s="427"/>
      <c r="C22" s="427" t="s">
        <v>6</v>
      </c>
      <c r="D22" s="427"/>
      <c r="E22" s="432">
        <f>SUM('Finance First:Finance Last'!P25)</f>
        <v>1638.9798874807555</v>
      </c>
      <c r="F22" s="433"/>
      <c r="G22" s="433">
        <f>SUM('Finance First:Finance Last'!O25)</f>
        <v>2247.996745851246</v>
      </c>
      <c r="I22" s="423"/>
      <c r="J22" s="391"/>
      <c r="K22" s="504"/>
      <c r="L22" s="504"/>
      <c r="M22" s="504"/>
      <c r="N22" s="504"/>
      <c r="O22" s="504"/>
      <c r="P22" s="504"/>
      <c r="Q22" s="504"/>
      <c r="R22" s="504"/>
      <c r="S22" s="504"/>
    </row>
    <row r="23" spans="1:19">
      <c r="A23" s="427"/>
      <c r="B23" s="427" t="s">
        <v>7</v>
      </c>
      <c r="C23" s="427"/>
      <c r="D23" s="427"/>
      <c r="E23" s="434">
        <f>SUM('Operating First:Operating 3'!P25)</f>
        <v>42091.513248000039</v>
      </c>
      <c r="F23" s="433"/>
      <c r="G23" s="435">
        <f>SUM('Operating First:Operating 3'!O25)</f>
        <v>42091.513248000039</v>
      </c>
      <c r="I23" s="423"/>
      <c r="J23" s="391"/>
      <c r="K23" s="504"/>
      <c r="L23" s="504"/>
      <c r="M23" s="504"/>
      <c r="N23" s="504"/>
      <c r="O23" s="504"/>
      <c r="P23" s="504"/>
      <c r="Q23" s="504"/>
      <c r="R23" s="504"/>
      <c r="S23" s="504"/>
    </row>
    <row r="24" spans="1:19">
      <c r="A24" s="427"/>
      <c r="B24" s="427" t="s">
        <v>8</v>
      </c>
      <c r="C24" s="427"/>
      <c r="D24" s="427"/>
      <c r="E24" s="398"/>
      <c r="F24" s="395"/>
      <c r="G24" s="399"/>
      <c r="I24" s="423"/>
      <c r="J24" s="394">
        <v>3</v>
      </c>
      <c r="K24" s="540" t="s">
        <v>199</v>
      </c>
      <c r="L24" s="504"/>
      <c r="M24" s="504"/>
      <c r="N24" s="504"/>
      <c r="O24" s="504"/>
      <c r="P24" s="504"/>
      <c r="Q24" s="504"/>
      <c r="R24" s="504"/>
      <c r="S24" s="504"/>
    </row>
    <row r="25" spans="1:19">
      <c r="A25" s="427"/>
      <c r="B25" s="427" t="s">
        <v>9</v>
      </c>
      <c r="C25" s="427"/>
      <c r="D25" s="427"/>
      <c r="E25" s="398">
        <f>SUM('Operating First:Operating 3'!P31)+SUM('Operating First:Operating 3'!P31)</f>
        <v>0</v>
      </c>
      <c r="F25" s="395"/>
      <c r="G25" s="399">
        <f>SUM('Operating First:Operating 3'!O31)+SUM('Operating First:Operating 3'!O31)</f>
        <v>0</v>
      </c>
      <c r="I25" s="423"/>
      <c r="J25" s="391"/>
      <c r="K25" s="504"/>
      <c r="L25" s="504"/>
      <c r="M25" s="504"/>
      <c r="N25" s="504"/>
      <c r="O25" s="504"/>
      <c r="P25" s="504"/>
      <c r="Q25" s="504"/>
      <c r="R25" s="504"/>
      <c r="S25" s="504"/>
    </row>
    <row r="26" spans="1:19">
      <c r="A26" s="427"/>
      <c r="B26" s="427" t="s">
        <v>10</v>
      </c>
      <c r="C26" s="427"/>
      <c r="D26" s="427"/>
      <c r="E26" s="400"/>
      <c r="F26" s="395"/>
      <c r="G26" s="401"/>
      <c r="I26" s="423"/>
      <c r="J26" s="391"/>
      <c r="K26" s="541"/>
      <c r="L26" s="541"/>
      <c r="M26" s="541"/>
      <c r="N26" s="541"/>
      <c r="O26" s="541"/>
      <c r="P26" s="541"/>
      <c r="Q26" s="541"/>
      <c r="R26" s="541"/>
      <c r="S26" s="541"/>
    </row>
    <row r="27" spans="1:19">
      <c r="A27" s="427"/>
      <c r="B27" s="427"/>
      <c r="C27" s="427"/>
      <c r="D27" s="427"/>
      <c r="E27" s="396"/>
      <c r="F27" s="395"/>
      <c r="G27" s="397"/>
      <c r="I27" s="423"/>
      <c r="K27" s="457"/>
      <c r="L27" s="456"/>
      <c r="M27" s="456"/>
      <c r="N27" s="456"/>
      <c r="O27" s="456"/>
      <c r="P27" s="456"/>
      <c r="Q27" s="456"/>
      <c r="R27" s="456"/>
      <c r="S27" s="456"/>
    </row>
    <row r="28" spans="1:19" ht="15.75" thickBot="1">
      <c r="A28" s="427"/>
      <c r="B28" s="427"/>
      <c r="C28" s="427"/>
      <c r="D28" s="427"/>
      <c r="E28" s="436">
        <f>SUM(E20:E26)</f>
        <v>62821.088040861519</v>
      </c>
      <c r="F28" s="433"/>
      <c r="G28" s="436">
        <f>SUM(G20:G26)</f>
        <v>63430.104899232014</v>
      </c>
      <c r="I28" s="423"/>
      <c r="J28" s="97"/>
      <c r="K28" s="95"/>
      <c r="L28" s="95"/>
      <c r="M28" s="95"/>
      <c r="N28" s="95"/>
      <c r="O28" s="95"/>
      <c r="P28" s="95"/>
      <c r="Q28" s="95"/>
      <c r="R28" s="95"/>
      <c r="S28" s="95"/>
    </row>
    <row r="29" spans="1:19" ht="15.75" thickTop="1">
      <c r="A29" s="427"/>
      <c r="B29" s="427"/>
      <c r="C29" s="427"/>
      <c r="D29" s="427"/>
      <c r="E29" s="429"/>
      <c r="F29" s="427"/>
      <c r="G29" s="427"/>
      <c r="I29" s="423"/>
      <c r="J29" s="97"/>
      <c r="K29" s="95"/>
      <c r="L29" s="95"/>
      <c r="M29" s="95"/>
      <c r="N29" s="95"/>
      <c r="O29" s="95"/>
      <c r="P29" s="95"/>
      <c r="Q29" s="95"/>
      <c r="R29" s="95"/>
      <c r="S29" s="95"/>
    </row>
    <row r="30" spans="1:19">
      <c r="A30" s="427" t="s">
        <v>45</v>
      </c>
      <c r="B30" s="427"/>
      <c r="C30" s="427"/>
      <c r="D30" s="427"/>
      <c r="E30" s="429"/>
      <c r="F30" s="427"/>
      <c r="G30" s="427"/>
      <c r="I30" s="423"/>
      <c r="J30" s="95"/>
      <c r="K30" s="95"/>
      <c r="L30" s="95"/>
      <c r="M30" s="95"/>
      <c r="N30" s="402">
        <v>44561</v>
      </c>
      <c r="O30" s="95"/>
      <c r="P30" s="95"/>
      <c r="Q30" s="95"/>
      <c r="R30" s="95"/>
      <c r="S30" s="95"/>
    </row>
    <row r="31" spans="1:19">
      <c r="A31" s="427"/>
      <c r="B31" s="427" t="s">
        <v>46</v>
      </c>
      <c r="C31" s="427"/>
      <c r="D31" s="427"/>
      <c r="E31" s="437">
        <f>SUM('Operating First:Operating 3'!P30)/G50</f>
        <v>3.2500000000000001E-2</v>
      </c>
      <c r="F31" s="427"/>
      <c r="G31" s="438">
        <f>SUM('Operating First:Operating 3'!O30)/SUM('Operating First:Operating 3'!O28)</f>
        <v>3.2500000000000001E-2</v>
      </c>
      <c r="I31" s="423"/>
      <c r="J31" s="97" t="s">
        <v>3</v>
      </c>
      <c r="K31" s="97"/>
      <c r="L31" s="95"/>
      <c r="M31" s="95"/>
      <c r="N31" s="97"/>
      <c r="O31" s="97"/>
      <c r="P31" s="97"/>
      <c r="Q31" s="97"/>
      <c r="R31" s="95"/>
      <c r="S31" s="403"/>
    </row>
    <row r="32" spans="1:19">
      <c r="A32" s="427"/>
      <c r="B32" s="427" t="s">
        <v>195</v>
      </c>
      <c r="C32" s="427"/>
      <c r="D32" s="427"/>
      <c r="E32" s="437">
        <f>SUM('Finance First:Finance Last'!P30)/E50</f>
        <v>3.2500000000000001E-2</v>
      </c>
      <c r="F32" s="427"/>
      <c r="G32" s="438">
        <f>SUM('Finance First:Finance Last'!O30)/SUM('Finance First:Finance Last'!O28)</f>
        <v>3.2500000000000001E-2</v>
      </c>
      <c r="I32" s="423"/>
      <c r="J32" s="97"/>
      <c r="K32" s="97" t="s">
        <v>150</v>
      </c>
      <c r="L32" s="95"/>
      <c r="M32" s="95"/>
      <c r="N32" s="404">
        <f>G11</f>
        <v>120210.03720014414</v>
      </c>
      <c r="O32" s="95"/>
      <c r="P32" s="95"/>
      <c r="Q32" s="95"/>
      <c r="R32" s="95"/>
      <c r="S32" s="95"/>
    </row>
    <row r="33" spans="1:19">
      <c r="A33" s="428" t="s">
        <v>47</v>
      </c>
      <c r="B33" s="428"/>
      <c r="C33" s="428"/>
      <c r="D33" s="428"/>
      <c r="E33" s="439"/>
      <c r="F33" s="428"/>
      <c r="G33" s="428"/>
      <c r="I33" s="423"/>
      <c r="J33" s="97"/>
      <c r="K33" s="97" t="s">
        <v>194</v>
      </c>
      <c r="L33" s="95"/>
      <c r="M33" s="95"/>
      <c r="N33" s="404">
        <f>G12</f>
        <v>57271.784716142138</v>
      </c>
      <c r="O33" s="95"/>
      <c r="P33" s="95"/>
      <c r="Q33" s="95"/>
      <c r="R33" s="95"/>
      <c r="S33" s="95"/>
    </row>
    <row r="34" spans="1:19">
      <c r="A34" s="428"/>
      <c r="B34" s="428" t="s">
        <v>46</v>
      </c>
      <c r="C34" s="428"/>
      <c r="D34" s="428"/>
      <c r="E34" s="440">
        <f>SUM('Operating First:Operating 3'!P29)/G50</f>
        <v>1.9335416211518139</v>
      </c>
      <c r="F34" s="428"/>
      <c r="G34" s="441">
        <f>SUM('Operating First:Operating 3'!O29)/SUM('Operating First:Operating 3'!O28)</f>
        <v>2.8534879674126969</v>
      </c>
      <c r="I34" s="423"/>
      <c r="J34" s="97"/>
      <c r="K34" s="97"/>
      <c r="L34" s="95"/>
      <c r="M34" s="95"/>
      <c r="N34" s="403"/>
      <c r="O34" s="95"/>
      <c r="P34" s="95"/>
      <c r="Q34" s="95"/>
      <c r="R34" s="95"/>
      <c r="S34" s="95"/>
    </row>
    <row r="35" spans="1:19">
      <c r="A35" s="428"/>
      <c r="B35" s="428" t="s">
        <v>195</v>
      </c>
      <c r="C35" s="428"/>
      <c r="D35" s="428"/>
      <c r="E35" s="440">
        <f>SUM('Finance First:Finance Last'!P29)/E50</f>
        <v>1.9338523129079459</v>
      </c>
      <c r="F35" s="428"/>
      <c r="G35" s="441">
        <f>SUM('Finance First:Finance Last'!O29)/SUM('Finance First:Finance Last'!O28)</f>
        <v>2.8547107850916622</v>
      </c>
      <c r="I35" s="423"/>
      <c r="J35" s="97" t="s">
        <v>4</v>
      </c>
      <c r="K35" s="97"/>
      <c r="L35" s="95"/>
      <c r="M35" s="95"/>
      <c r="N35" s="403"/>
      <c r="O35" s="95"/>
      <c r="P35" s="95"/>
      <c r="Q35" s="95"/>
      <c r="R35" s="95"/>
      <c r="S35" s="95"/>
    </row>
    <row r="36" spans="1:19">
      <c r="A36" s="427"/>
      <c r="B36" s="427"/>
      <c r="C36" s="427"/>
      <c r="D36" s="427"/>
      <c r="E36" s="429"/>
      <c r="F36" s="427"/>
      <c r="G36" s="427"/>
      <c r="I36" s="423"/>
      <c r="J36" s="97"/>
      <c r="K36" s="97" t="s">
        <v>68</v>
      </c>
      <c r="L36" s="95"/>
      <c r="M36" s="95"/>
      <c r="N36" s="404">
        <f>G15</f>
        <v>118113.06369614437</v>
      </c>
      <c r="O36" s="466"/>
      <c r="P36" s="95"/>
      <c r="Q36" s="95"/>
      <c r="R36" s="95"/>
      <c r="S36" s="95"/>
    </row>
    <row r="37" spans="1:19">
      <c r="A37" s="539" t="s">
        <v>52</v>
      </c>
      <c r="B37" s="539"/>
      <c r="C37" s="539"/>
      <c r="D37" s="539"/>
      <c r="E37" s="539"/>
      <c r="F37" s="539"/>
      <c r="G37" s="539"/>
      <c r="I37" s="423"/>
      <c r="J37" s="97"/>
      <c r="K37" s="97" t="s">
        <v>188</v>
      </c>
      <c r="L37" s="95"/>
      <c r="M37" s="95"/>
      <c r="N37" s="404">
        <f>G16</f>
        <v>59119.575909640094</v>
      </c>
      <c r="O37" s="466"/>
      <c r="P37" s="95"/>
      <c r="Q37" s="95"/>
      <c r="R37" s="95"/>
      <c r="S37" s="95"/>
    </row>
    <row r="38" spans="1:19">
      <c r="A38" s="539"/>
      <c r="B38" s="539"/>
      <c r="C38" s="539"/>
      <c r="D38" s="539"/>
      <c r="E38" s="539"/>
      <c r="F38" s="539"/>
      <c r="G38" s="539"/>
      <c r="I38" s="423"/>
    </row>
    <row r="39" spans="1:19">
      <c r="A39" s="442"/>
      <c r="B39" s="442"/>
      <c r="C39" s="442"/>
      <c r="D39" s="442"/>
      <c r="E39" s="442"/>
      <c r="F39" s="442"/>
      <c r="G39" s="442"/>
      <c r="I39" s="423"/>
      <c r="J39" s="389" t="s">
        <v>209</v>
      </c>
      <c r="N39" s="465">
        <f>SUM(N36:N37)-SUM(N32:N33)</f>
        <v>-249.18231050181203</v>
      </c>
      <c r="O39" s="467" t="s">
        <v>210</v>
      </c>
    </row>
    <row r="40" spans="1:19">
      <c r="A40" s="442"/>
      <c r="B40" s="442"/>
      <c r="C40" s="443"/>
      <c r="D40" s="443"/>
      <c r="E40" s="444" t="s">
        <v>196</v>
      </c>
      <c r="F40" s="444"/>
      <c r="G40" s="444" t="s">
        <v>1</v>
      </c>
      <c r="I40" s="423"/>
    </row>
    <row r="41" spans="1:19">
      <c r="A41" s="345"/>
      <c r="B41" s="345"/>
      <c r="C41" s="427"/>
      <c r="D41" s="427"/>
      <c r="E41" s="445" t="s">
        <v>49</v>
      </c>
      <c r="F41" s="444"/>
      <c r="G41" s="445" t="s">
        <v>49</v>
      </c>
      <c r="I41" s="423"/>
    </row>
    <row r="42" spans="1:19">
      <c r="B42" s="406"/>
      <c r="C42" s="407" t="s">
        <v>48</v>
      </c>
      <c r="D42" s="405"/>
      <c r="E42" s="95"/>
      <c r="F42" s="95"/>
      <c r="G42" s="95"/>
      <c r="I42" s="423"/>
    </row>
    <row r="43" spans="1:19">
      <c r="B43" s="408"/>
      <c r="C43" s="410">
        <v>2023</v>
      </c>
      <c r="D43" s="409"/>
      <c r="E43" s="431">
        <f>SUM('Finance First:Finance Last'!P28)-SUM(E44:E48)</f>
        <v>20709.480000000007</v>
      </c>
      <c r="F43" s="446"/>
      <c r="G43" s="431">
        <f>SUM('Operating First:Operating 3'!P28)-SUM(G44:G48)</f>
        <v>41387.111999999994</v>
      </c>
      <c r="I43" s="423"/>
    </row>
    <row r="44" spans="1:19">
      <c r="B44" s="408"/>
      <c r="C44" s="410">
        <v>2024</v>
      </c>
      <c r="D44" s="409"/>
      <c r="E44" s="447">
        <f>SUM('Finance First:Finance Last'!Q28)-SUM(E45:E48)</f>
        <v>20709.480000000007</v>
      </c>
      <c r="F44" s="447"/>
      <c r="G44" s="447">
        <f>SUM('Operating First:Operating 3'!Q28)-SUM(G45:G48)</f>
        <v>42214.854240000015</v>
      </c>
      <c r="I44" s="423"/>
      <c r="P44" s="94"/>
      <c r="Q44" s="94"/>
    </row>
    <row r="45" spans="1:19">
      <c r="B45" s="406"/>
      <c r="C45" s="410">
        <v>2025</v>
      </c>
      <c r="D45" s="409"/>
      <c r="E45" s="448">
        <f>SUM('Finance First:Finance Last'!R28)-SUM(E46:E48)</f>
        <v>0</v>
      </c>
      <c r="F45" s="448"/>
      <c r="G45" s="448">
        <f>SUM('Operating First:Operating 3'!R28)-SUM(G46:G48)</f>
        <v>0</v>
      </c>
      <c r="I45" s="423"/>
      <c r="P45" s="94"/>
      <c r="Q45" s="94"/>
    </row>
    <row r="46" spans="1:19">
      <c r="B46" s="406"/>
      <c r="C46" s="410">
        <v>2026</v>
      </c>
      <c r="D46" s="409"/>
      <c r="E46" s="448">
        <f>SUM('Finance First:Finance Last'!S28)-SUM(E47:E48)</f>
        <v>0</v>
      </c>
      <c r="F46" s="448"/>
      <c r="G46" s="448">
        <f>SUM('Operating First:Operating 3'!S28)-SUM(G47:G48)</f>
        <v>0</v>
      </c>
      <c r="I46" s="423"/>
      <c r="P46" s="94"/>
      <c r="Q46" s="94"/>
    </row>
    <row r="47" spans="1:19">
      <c r="B47" s="406"/>
      <c r="C47" s="410">
        <v>2027</v>
      </c>
      <c r="D47" s="409"/>
      <c r="E47" s="448">
        <f>SUM('Finance First:Finance Last'!T28)-SUM(E48)</f>
        <v>0</v>
      </c>
      <c r="F47" s="448"/>
      <c r="G47" s="448">
        <f>SUM('Operating First:Operating 3'!T28)-SUM(G48)</f>
        <v>0</v>
      </c>
      <c r="I47" s="423"/>
      <c r="P47" s="94"/>
      <c r="Q47" s="94"/>
    </row>
    <row r="48" spans="1:19">
      <c r="B48" s="406"/>
      <c r="C48" s="410" t="s">
        <v>132</v>
      </c>
      <c r="D48" s="409"/>
      <c r="E48" s="449">
        <f>SUM('Finance First:Finance Last'!U28)</f>
        <v>0</v>
      </c>
      <c r="F48" s="447"/>
      <c r="G48" s="449">
        <f>SUM('Operating First:Operating 3'!U28)</f>
        <v>0</v>
      </c>
      <c r="I48" s="423"/>
    </row>
    <row r="49" spans="1:9">
      <c r="B49" s="406"/>
      <c r="C49" s="410"/>
      <c r="D49" s="409"/>
      <c r="E49" s="450"/>
      <c r="F49" s="427"/>
      <c r="G49" s="450"/>
      <c r="I49" s="423"/>
    </row>
    <row r="50" spans="1:9">
      <c r="B50" s="406"/>
      <c r="C50" s="409"/>
      <c r="D50" s="409"/>
      <c r="E50" s="447">
        <f>SUM(E43:E48)</f>
        <v>41418.960000000014</v>
      </c>
      <c r="F50" s="447"/>
      <c r="G50" s="447">
        <f>SUM(G43:G48)</f>
        <v>83601.966240000009</v>
      </c>
      <c r="I50" s="423"/>
    </row>
    <row r="51" spans="1:9">
      <c r="B51" s="406"/>
      <c r="C51" s="34" t="s">
        <v>51</v>
      </c>
      <c r="D51" s="409"/>
      <c r="E51" s="451">
        <f>E16-E50</f>
        <v>-1369.8842028791551</v>
      </c>
      <c r="F51" s="452"/>
      <c r="G51" s="451">
        <f>E15-G50</f>
        <v>-2778.0255724155868</v>
      </c>
      <c r="I51" s="423"/>
    </row>
    <row r="52" spans="1:9">
      <c r="B52" s="406"/>
      <c r="C52" s="409"/>
      <c r="D52" s="409"/>
      <c r="E52" s="427"/>
      <c r="F52" s="427"/>
      <c r="G52" s="427"/>
      <c r="I52" s="423"/>
    </row>
    <row r="53" spans="1:9" ht="15.75" thickBot="1">
      <c r="B53" s="406"/>
      <c r="C53" s="409"/>
      <c r="D53" s="409"/>
      <c r="E53" s="453">
        <f>SUM(E50:E51)</f>
        <v>40049.075797120859</v>
      </c>
      <c r="F53" s="427"/>
      <c r="G53" s="453">
        <f>SUM(G50:G51)</f>
        <v>80823.940667584422</v>
      </c>
      <c r="I53" s="423"/>
    </row>
    <row r="54" spans="1:9" ht="15.75" thickTop="1">
      <c r="B54" s="411"/>
      <c r="C54" s="411"/>
      <c r="D54" s="411"/>
      <c r="G54" s="412"/>
      <c r="I54" s="423"/>
    </row>
    <row r="55" spans="1:9">
      <c r="A55" s="413" t="s">
        <v>143</v>
      </c>
      <c r="B55" s="388"/>
      <c r="C55" s="388"/>
      <c r="D55" s="388"/>
      <c r="E55" s="388"/>
      <c r="F55" s="388"/>
      <c r="G55" s="388"/>
      <c r="H55" s="388"/>
      <c r="I55" s="423"/>
    </row>
    <row r="56" spans="1:9" ht="12.75" customHeight="1">
      <c r="A56" s="536" t="s">
        <v>198</v>
      </c>
      <c r="B56" s="536"/>
      <c r="C56" s="536"/>
      <c r="D56" s="536"/>
      <c r="E56" s="536"/>
      <c r="F56" s="536"/>
      <c r="G56" s="536"/>
      <c r="H56" s="95"/>
      <c r="I56" s="423"/>
    </row>
    <row r="57" spans="1:9">
      <c r="A57" s="536"/>
      <c r="B57" s="536"/>
      <c r="C57" s="536"/>
      <c r="D57" s="536"/>
      <c r="E57" s="536"/>
      <c r="F57" s="536"/>
      <c r="G57" s="536"/>
      <c r="H57" s="95"/>
      <c r="I57" s="423"/>
    </row>
    <row r="58" spans="1:9">
      <c r="A58" s="536"/>
      <c r="B58" s="536"/>
      <c r="C58" s="536"/>
      <c r="D58" s="536"/>
      <c r="E58" s="536"/>
      <c r="F58" s="536"/>
      <c r="G58" s="536"/>
      <c r="H58" s="95"/>
      <c r="I58" s="423"/>
    </row>
    <row r="59" spans="1:9">
      <c r="A59" s="536"/>
      <c r="B59" s="536"/>
      <c r="C59" s="536"/>
      <c r="D59" s="536"/>
      <c r="E59" s="536"/>
      <c r="F59" s="536"/>
      <c r="G59" s="536"/>
      <c r="H59" s="395">
        <f>SUM('Finance First:Finance Last'!D8)</f>
        <v>1725.79</v>
      </c>
      <c r="I59" s="423"/>
    </row>
    <row r="60" spans="1:9">
      <c r="A60" s="536"/>
      <c r="B60" s="536"/>
      <c r="C60" s="536"/>
      <c r="D60" s="536"/>
      <c r="E60" s="536"/>
      <c r="F60" s="536"/>
      <c r="G60" s="536"/>
      <c r="H60" s="95"/>
      <c r="I60" s="423"/>
    </row>
    <row r="61" spans="1:9">
      <c r="A61" s="536"/>
      <c r="B61" s="536"/>
      <c r="C61" s="536"/>
      <c r="D61" s="536"/>
      <c r="E61" s="536"/>
      <c r="F61" s="536"/>
      <c r="G61" s="536"/>
      <c r="H61" s="95"/>
      <c r="I61" s="423"/>
    </row>
    <row r="62" spans="1:9" ht="15" customHeight="1">
      <c r="A62" s="536" t="s">
        <v>174</v>
      </c>
      <c r="B62" s="536"/>
      <c r="C62" s="536"/>
      <c r="D62" s="536"/>
      <c r="E62" s="536"/>
      <c r="F62" s="536"/>
      <c r="G62" s="536"/>
      <c r="H62" s="96"/>
      <c r="I62" s="423"/>
    </row>
    <row r="63" spans="1:9">
      <c r="A63" s="536"/>
      <c r="B63" s="536"/>
      <c r="C63" s="536"/>
      <c r="D63" s="536"/>
      <c r="E63" s="536"/>
      <c r="F63" s="536"/>
      <c r="G63" s="536"/>
      <c r="H63" s="96"/>
      <c r="I63" s="423"/>
    </row>
    <row r="64" spans="1:9">
      <c r="A64" s="536"/>
      <c r="B64" s="536"/>
      <c r="C64" s="536"/>
      <c r="D64" s="536"/>
      <c r="E64" s="536"/>
      <c r="F64" s="536"/>
      <c r="G64" s="536"/>
      <c r="H64" s="414">
        <f>SUM('Operating First:Operating 3'!D8)</f>
        <v>3250</v>
      </c>
      <c r="I64" s="423"/>
    </row>
    <row r="65" spans="1:9">
      <c r="A65" s="536"/>
      <c r="B65" s="536"/>
      <c r="C65" s="536"/>
      <c r="D65" s="536"/>
      <c r="E65" s="536"/>
      <c r="F65" s="536"/>
      <c r="G65" s="536"/>
      <c r="H65" s="96"/>
      <c r="I65" s="424"/>
    </row>
    <row r="66" spans="1:9">
      <c r="A66" s="536"/>
      <c r="B66" s="536"/>
      <c r="C66" s="536"/>
      <c r="D66" s="536"/>
      <c r="E66" s="536"/>
      <c r="F66" s="536"/>
      <c r="G66" s="536"/>
      <c r="H66" s="96"/>
      <c r="I66" s="424"/>
    </row>
    <row r="67" spans="1:9">
      <c r="A67" s="536"/>
      <c r="B67" s="536"/>
      <c r="C67" s="536"/>
      <c r="D67" s="536"/>
      <c r="E67" s="536"/>
      <c r="F67" s="536"/>
      <c r="G67" s="536"/>
      <c r="H67" s="414"/>
      <c r="I67" s="424"/>
    </row>
    <row r="68" spans="1:9">
      <c r="A68" s="536"/>
      <c r="B68" s="536"/>
      <c r="C68" s="536"/>
      <c r="D68" s="536"/>
      <c r="E68" s="536"/>
      <c r="F68" s="536"/>
      <c r="G68" s="536"/>
      <c r="H68" s="414"/>
      <c r="I68" s="424"/>
    </row>
    <row r="69" spans="1:9">
      <c r="A69" s="536"/>
      <c r="B69" s="536"/>
      <c r="C69" s="536"/>
      <c r="D69" s="536"/>
      <c r="E69" s="536"/>
      <c r="F69" s="536"/>
      <c r="G69" s="536"/>
      <c r="H69" s="96"/>
      <c r="I69" s="424"/>
    </row>
    <row r="70" spans="1:9">
      <c r="A70" s="536"/>
      <c r="B70" s="536"/>
      <c r="C70" s="536"/>
      <c r="D70" s="536"/>
      <c r="E70" s="536"/>
      <c r="F70" s="536"/>
      <c r="G70" s="536"/>
      <c r="H70" s="96"/>
      <c r="I70" s="423"/>
    </row>
    <row r="71" spans="1:9">
      <c r="A71" s="536"/>
      <c r="B71" s="536"/>
      <c r="C71" s="536"/>
      <c r="D71" s="536"/>
      <c r="E71" s="536"/>
      <c r="F71" s="536"/>
      <c r="G71" s="536"/>
      <c r="H71" s="96"/>
      <c r="I71" s="423"/>
    </row>
    <row r="72" spans="1:9">
      <c r="A72" s="536"/>
      <c r="B72" s="536"/>
      <c r="C72" s="536"/>
      <c r="D72" s="536"/>
      <c r="E72" s="536"/>
      <c r="F72" s="536"/>
      <c r="G72" s="536"/>
      <c r="H72" s="96"/>
      <c r="I72" s="423"/>
    </row>
  </sheetData>
  <sheetProtection algorithmName="SHA-512" hashValue="rohNXPfMK3qdSdHmFOla5lr8sQ+af1Dzrlp23AoY/Ora7scnx+dMl+kjcXePH7viBdIz2PvDUbkrKxcqxU0cRA==" saltValue="AFQ0VBwvDuTENJvzD33XNw==" spinCount="100000" sheet="1" formatCells="0" formatColumns="0" formatRows="0" insertHyperlinks="0" sort="0" autoFilter="0" pivotTables="0"/>
  <mergeCells count="13">
    <mergeCell ref="K19:S20"/>
    <mergeCell ref="A56:G61"/>
    <mergeCell ref="A62:G72"/>
    <mergeCell ref="E8:G8"/>
    <mergeCell ref="A37:G38"/>
    <mergeCell ref="K21:S23"/>
    <mergeCell ref="K24:S26"/>
    <mergeCell ref="J3:S3"/>
    <mergeCell ref="K4:S7"/>
    <mergeCell ref="K8:S10"/>
    <mergeCell ref="J18:S18"/>
    <mergeCell ref="K11:S13"/>
    <mergeCell ref="K14:S16"/>
  </mergeCells>
  <pageMargins left="0.5" right="0.5" top="0.5" bottom="0.5" header="0.3" footer="0.3"/>
  <pageSetup orientation="portrait" r:id="rId1"/>
  <rowBreaks count="1" manualBreakCount="1">
    <brk id="36" max="18" man="1"/>
  </rowBreaks>
  <colBreaks count="2" manualBreakCount="2">
    <brk id="8" max="69" man="1"/>
    <brk id="9"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26EAA"/>
    <pageSetUpPr autoPageBreaks="0"/>
  </sheetPr>
  <dimension ref="A1:AE190"/>
  <sheetViews>
    <sheetView tabSelected="1" topLeftCell="A19" zoomScaleNormal="100" zoomScaleSheetLayoutView="80" workbookViewId="0">
      <selection activeCell="P39" sqref="P39:S44"/>
    </sheetView>
  </sheetViews>
  <sheetFormatPr defaultRowHeight="12.75"/>
  <cols>
    <col min="1" max="3" width="12.7109375" style="29" customWidth="1"/>
    <col min="4" max="6" width="12.7109375" style="31" customWidth="1"/>
    <col min="7" max="7" width="1.7109375" style="31" customWidth="1"/>
    <col min="8" max="9" width="12.7109375" style="31" customWidth="1"/>
    <col min="10" max="10" width="4.42578125" style="4" customWidth="1"/>
    <col min="11" max="11" width="2.7109375" style="31" customWidth="1"/>
    <col min="12" max="12" width="35.7109375" style="31" customWidth="1"/>
    <col min="13" max="13" width="2.7109375" style="29" customWidth="1"/>
    <col min="14" max="14" width="13.7109375" style="29" customWidth="1"/>
    <col min="15" max="20" width="11.7109375" style="29" customWidth="1"/>
    <col min="21" max="21" width="12" style="29" bestFit="1" customWidth="1"/>
    <col min="22" max="22" width="9.28515625" style="29" bestFit="1" customWidth="1"/>
    <col min="23" max="16384" width="9.140625" style="29"/>
  </cols>
  <sheetData>
    <row r="1" spans="1:22" ht="33" customHeight="1">
      <c r="A1" s="12"/>
      <c r="B1" s="12"/>
      <c r="C1" s="12"/>
      <c r="D1" s="10"/>
      <c r="E1" s="10"/>
      <c r="F1" s="10"/>
      <c r="G1" s="10"/>
      <c r="H1" s="10"/>
      <c r="I1" s="10"/>
      <c r="K1" s="10"/>
      <c r="L1" s="10"/>
      <c r="M1" s="12"/>
      <c r="N1" s="12"/>
      <c r="O1" s="12"/>
      <c r="P1" s="12"/>
      <c r="Q1" s="12"/>
      <c r="R1" s="12"/>
      <c r="S1" s="12"/>
      <c r="T1" s="12"/>
      <c r="U1" s="12"/>
    </row>
    <row r="2" spans="1:22" s="108" customFormat="1" ht="18.75">
      <c r="A2" s="505" t="s">
        <v>137</v>
      </c>
      <c r="B2" s="505"/>
      <c r="C2" s="505"/>
      <c r="D2" s="505"/>
      <c r="E2" s="505"/>
      <c r="F2" s="505"/>
      <c r="G2" s="505"/>
      <c r="H2" s="505"/>
      <c r="I2" s="505"/>
      <c r="J2" s="8"/>
      <c r="K2" s="506" t="s">
        <v>136</v>
      </c>
      <c r="L2" s="506"/>
      <c r="M2" s="506"/>
      <c r="N2" s="506"/>
      <c r="O2" s="506"/>
      <c r="P2" s="506"/>
      <c r="Q2" s="506"/>
      <c r="R2" s="506"/>
      <c r="S2" s="506"/>
      <c r="T2" s="506"/>
      <c r="U2" s="506"/>
    </row>
    <row r="3" spans="1:22" s="108" customFormat="1" ht="18.75">
      <c r="A3" s="66" t="s">
        <v>82</v>
      </c>
      <c r="B3" s="14"/>
      <c r="C3" s="14"/>
      <c r="D3" s="9"/>
      <c r="E3" s="9"/>
      <c r="F3" s="9"/>
      <c r="G3" s="9"/>
      <c r="H3" s="9"/>
      <c r="I3" s="9"/>
      <c r="J3" s="8"/>
      <c r="K3" s="506" t="s">
        <v>157</v>
      </c>
      <c r="L3" s="506"/>
      <c r="M3" s="506"/>
      <c r="N3" s="506"/>
      <c r="O3" s="506"/>
      <c r="P3" s="506"/>
      <c r="Q3" s="506"/>
      <c r="R3" s="506"/>
      <c r="S3" s="506"/>
      <c r="T3" s="506"/>
      <c r="U3" s="506"/>
    </row>
    <row r="4" spans="1:22" ht="15">
      <c r="A4" s="458" t="s">
        <v>206</v>
      </c>
      <c r="B4" s="13"/>
      <c r="C4" s="13"/>
      <c r="D4" s="2"/>
      <c r="E4" s="2"/>
      <c r="F4" s="2"/>
      <c r="G4" s="2"/>
      <c r="H4" s="2"/>
      <c r="I4" s="2"/>
      <c r="K4" s="70" t="s">
        <v>133</v>
      </c>
      <c r="L4" s="71"/>
      <c r="M4" s="72"/>
      <c r="N4" s="72"/>
      <c r="O4" s="72"/>
      <c r="P4" s="72"/>
      <c r="Q4" s="72"/>
      <c r="R4" s="72"/>
      <c r="S4" s="72"/>
      <c r="T4" s="72"/>
      <c r="U4" s="72"/>
    </row>
    <row r="5" spans="1:22">
      <c r="A5" s="75"/>
      <c r="B5" s="75"/>
      <c r="C5" s="75"/>
      <c r="D5" s="76"/>
      <c r="E5" s="76"/>
      <c r="F5" s="76"/>
      <c r="G5" s="76"/>
      <c r="H5" s="37" t="s">
        <v>90</v>
      </c>
      <c r="I5" s="2"/>
      <c r="K5" s="71">
        <v>1</v>
      </c>
      <c r="L5" s="71" t="s">
        <v>160</v>
      </c>
      <c r="M5" s="72"/>
      <c r="N5" s="72"/>
      <c r="O5" s="72"/>
      <c r="P5" s="72"/>
      <c r="Q5" s="72"/>
      <c r="R5" s="72"/>
      <c r="S5" s="72"/>
      <c r="T5" s="72"/>
      <c r="U5" s="72"/>
    </row>
    <row r="6" spans="1:22" s="28" customFormat="1">
      <c r="A6" s="38" t="s">
        <v>15</v>
      </c>
      <c r="B6" s="39"/>
      <c r="C6" s="40"/>
      <c r="D6" s="41" t="s">
        <v>201</v>
      </c>
      <c r="E6" s="42" t="s">
        <v>77</v>
      </c>
      <c r="F6" s="110"/>
      <c r="G6" s="110"/>
      <c r="H6" s="44"/>
      <c r="J6" s="16"/>
      <c r="K6" s="71">
        <v>2</v>
      </c>
      <c r="L6" s="71" t="s">
        <v>144</v>
      </c>
      <c r="M6" s="73"/>
      <c r="N6" s="72"/>
      <c r="O6" s="72"/>
      <c r="P6" s="72"/>
      <c r="Q6" s="73"/>
      <c r="R6" s="73"/>
      <c r="S6" s="73"/>
      <c r="T6" s="72"/>
      <c r="U6" s="72"/>
      <c r="V6" s="29"/>
    </row>
    <row r="7" spans="1:22" s="28" customFormat="1">
      <c r="A7" s="38" t="s">
        <v>98</v>
      </c>
      <c r="B7" s="39"/>
      <c r="C7" s="40"/>
      <c r="D7" s="41" t="s">
        <v>202</v>
      </c>
      <c r="E7" s="42" t="s">
        <v>77</v>
      </c>
      <c r="F7" s="61"/>
      <c r="G7" s="61"/>
      <c r="H7" s="44"/>
      <c r="J7" s="16"/>
      <c r="K7" s="70" t="s">
        <v>158</v>
      </c>
      <c r="L7" s="73"/>
      <c r="M7" s="73"/>
      <c r="N7" s="72"/>
      <c r="O7" s="72"/>
      <c r="P7" s="72"/>
      <c r="Q7" s="73"/>
      <c r="R7" s="73"/>
      <c r="S7" s="73"/>
      <c r="T7" s="72"/>
      <c r="U7" s="72"/>
      <c r="V7" s="29"/>
    </row>
    <row r="8" spans="1:22" s="28" customFormat="1">
      <c r="A8" s="40" t="s">
        <v>97</v>
      </c>
      <c r="B8" s="39"/>
      <c r="C8" s="40"/>
      <c r="D8" s="45">
        <v>1725.79</v>
      </c>
      <c r="E8" s="42" t="s">
        <v>80</v>
      </c>
      <c r="F8" s="61"/>
      <c r="G8" s="61"/>
      <c r="H8" s="44"/>
      <c r="J8" s="16"/>
      <c r="K8" s="71">
        <v>1</v>
      </c>
      <c r="L8" s="71" t="s">
        <v>145</v>
      </c>
      <c r="M8" s="73"/>
      <c r="N8" s="72"/>
      <c r="O8" s="72"/>
      <c r="P8" s="72"/>
      <c r="Q8" s="73"/>
      <c r="R8" s="73"/>
      <c r="S8" s="73"/>
      <c r="T8" s="72"/>
      <c r="U8" s="72"/>
      <c r="V8" s="29"/>
    </row>
    <row r="9" spans="1:22" s="28" customFormat="1">
      <c r="A9" s="40" t="s">
        <v>108</v>
      </c>
      <c r="B9" s="39"/>
      <c r="C9" s="46"/>
      <c r="D9" s="47"/>
      <c r="E9" s="42" t="s">
        <v>106</v>
      </c>
      <c r="F9" s="112"/>
      <c r="G9" s="112"/>
      <c r="H9" s="44"/>
      <c r="J9" s="16"/>
      <c r="K9" s="73">
        <v>2</v>
      </c>
      <c r="L9" s="73" t="s">
        <v>176</v>
      </c>
      <c r="M9" s="73"/>
      <c r="N9" s="72"/>
      <c r="O9" s="72"/>
      <c r="P9" s="72"/>
      <c r="Q9" s="73"/>
      <c r="R9" s="73"/>
      <c r="S9" s="73"/>
      <c r="T9" s="72"/>
      <c r="U9" s="72"/>
      <c r="V9" s="29"/>
    </row>
    <row r="10" spans="1:22" s="28" customFormat="1">
      <c r="A10" s="40" t="s">
        <v>78</v>
      </c>
      <c r="B10" s="40"/>
      <c r="C10" s="40"/>
      <c r="D10" s="44" t="s">
        <v>83</v>
      </c>
      <c r="E10" s="42" t="s">
        <v>80</v>
      </c>
      <c r="F10" s="54"/>
      <c r="G10" s="54"/>
      <c r="H10" s="44"/>
      <c r="J10" s="16"/>
      <c r="K10" s="73">
        <v>3</v>
      </c>
      <c r="L10" s="73" t="s">
        <v>134</v>
      </c>
      <c r="M10" s="73"/>
      <c r="N10" s="72"/>
      <c r="O10" s="72"/>
      <c r="P10" s="72"/>
      <c r="Q10" s="73"/>
      <c r="R10" s="73"/>
      <c r="S10" s="73"/>
      <c r="T10" s="72"/>
      <c r="U10" s="72"/>
      <c r="V10" s="29"/>
    </row>
    <row r="11" spans="1:22" s="28" customFormat="1">
      <c r="A11" s="40" t="s">
        <v>86</v>
      </c>
      <c r="B11" s="40"/>
      <c r="C11" s="40"/>
      <c r="D11" s="44">
        <v>12</v>
      </c>
      <c r="E11" s="48" t="s">
        <v>95</v>
      </c>
      <c r="F11" s="45"/>
      <c r="G11" s="45"/>
      <c r="H11" s="44"/>
      <c r="J11" s="16"/>
      <c r="K11" s="73">
        <v>4</v>
      </c>
      <c r="L11" s="507" t="s">
        <v>135</v>
      </c>
      <c r="M11" s="507"/>
      <c r="N11" s="507"/>
      <c r="O11" s="507"/>
      <c r="P11" s="507"/>
      <c r="Q11" s="507"/>
      <c r="R11" s="507"/>
      <c r="S11" s="507"/>
      <c r="T11" s="507"/>
      <c r="U11" s="507"/>
      <c r="V11" s="29"/>
    </row>
    <row r="12" spans="1:22" s="28" customFormat="1">
      <c r="A12" s="50" t="s">
        <v>79</v>
      </c>
      <c r="B12" s="39"/>
      <c r="C12" s="40"/>
      <c r="D12" s="44">
        <v>60</v>
      </c>
      <c r="E12" s="42" t="s">
        <v>80</v>
      </c>
      <c r="F12" s="44"/>
      <c r="G12" s="44"/>
      <c r="H12" s="44"/>
      <c r="J12" s="16"/>
      <c r="K12" s="73">
        <v>5</v>
      </c>
      <c r="L12" s="73" t="s">
        <v>148</v>
      </c>
      <c r="M12" s="73"/>
      <c r="N12" s="72"/>
      <c r="O12" s="72"/>
      <c r="P12" s="72"/>
      <c r="Q12" s="73"/>
      <c r="R12" s="73"/>
      <c r="S12" s="73"/>
      <c r="T12" s="72"/>
      <c r="U12" s="72"/>
      <c r="V12" s="29"/>
    </row>
    <row r="13" spans="1:22" s="28" customFormat="1">
      <c r="A13" s="51" t="s">
        <v>99</v>
      </c>
      <c r="B13" s="39"/>
      <c r="C13" s="40"/>
      <c r="D13" s="52">
        <v>43831</v>
      </c>
      <c r="E13" s="42" t="s">
        <v>80</v>
      </c>
      <c r="F13" s="44"/>
      <c r="G13" s="44"/>
      <c r="H13" s="44"/>
      <c r="J13" s="16"/>
      <c r="K13" s="74" t="s">
        <v>159</v>
      </c>
      <c r="L13" s="73"/>
      <c r="M13" s="73"/>
      <c r="N13" s="72"/>
      <c r="O13" s="72"/>
      <c r="P13" s="72"/>
      <c r="Q13" s="73"/>
      <c r="R13" s="73"/>
      <c r="S13" s="73"/>
      <c r="T13" s="72"/>
      <c r="U13" s="72"/>
      <c r="V13" s="29"/>
    </row>
    <row r="14" spans="1:22" s="28" customFormat="1">
      <c r="A14" s="40" t="s">
        <v>100</v>
      </c>
      <c r="B14" s="40"/>
      <c r="C14" s="40"/>
      <c r="D14" s="52">
        <v>45657</v>
      </c>
      <c r="E14" s="42" t="s">
        <v>80</v>
      </c>
      <c r="F14" s="44"/>
      <c r="G14" s="44"/>
      <c r="H14" s="44"/>
      <c r="J14" s="16"/>
      <c r="K14" s="73">
        <v>1</v>
      </c>
      <c r="L14" s="73" t="s">
        <v>130</v>
      </c>
      <c r="M14" s="73"/>
      <c r="N14" s="72"/>
      <c r="O14" s="72"/>
      <c r="P14" s="72"/>
      <c r="Q14" s="73"/>
      <c r="R14" s="73"/>
      <c r="S14" s="73"/>
      <c r="T14" s="72"/>
      <c r="U14" s="72"/>
      <c r="V14" s="29"/>
    </row>
    <row r="15" spans="1:22" s="28" customFormat="1">
      <c r="A15" s="53" t="s">
        <v>101</v>
      </c>
      <c r="B15" s="43"/>
      <c r="C15" s="40"/>
      <c r="D15" s="54">
        <v>3.2500000000000001E-2</v>
      </c>
      <c r="E15" s="42" t="s">
        <v>80</v>
      </c>
      <c r="F15" s="44"/>
      <c r="G15" s="44"/>
      <c r="H15" s="44"/>
      <c r="J15" s="16"/>
      <c r="K15" s="73">
        <v>2</v>
      </c>
      <c r="L15" s="73" t="s">
        <v>147</v>
      </c>
      <c r="M15" s="73"/>
      <c r="N15" s="72"/>
      <c r="O15" s="72"/>
      <c r="P15" s="72"/>
      <c r="Q15" s="73"/>
      <c r="R15" s="73"/>
      <c r="S15" s="73"/>
      <c r="T15" s="72"/>
      <c r="U15" s="72"/>
      <c r="V15" s="29"/>
    </row>
    <row r="16" spans="1:22" s="28" customFormat="1">
      <c r="A16" s="53" t="s">
        <v>81</v>
      </c>
      <c r="B16" s="43"/>
      <c r="C16" s="40"/>
      <c r="D16" s="45">
        <v>0</v>
      </c>
      <c r="E16" s="42" t="s">
        <v>80</v>
      </c>
      <c r="F16" s="44"/>
      <c r="G16" s="44"/>
      <c r="H16" s="44"/>
      <c r="J16" s="16"/>
      <c r="K16" s="73">
        <v>3</v>
      </c>
      <c r="L16" s="73" t="s">
        <v>161</v>
      </c>
      <c r="M16" s="73"/>
      <c r="N16" s="72"/>
      <c r="O16" s="72"/>
      <c r="P16" s="72"/>
      <c r="Q16" s="73"/>
      <c r="R16" s="73"/>
      <c r="S16" s="73"/>
      <c r="T16" s="72"/>
      <c r="U16" s="72"/>
      <c r="V16" s="29"/>
    </row>
    <row r="17" spans="1:31" s="28" customFormat="1">
      <c r="A17" s="69"/>
      <c r="B17" s="68"/>
      <c r="C17" s="67"/>
      <c r="D17" s="117"/>
      <c r="E17" s="118"/>
      <c r="F17" s="116"/>
      <c r="G17" s="116"/>
      <c r="H17" s="116"/>
      <c r="J17" s="16"/>
      <c r="K17" s="73">
        <v>4</v>
      </c>
      <c r="L17" s="73" t="s">
        <v>162</v>
      </c>
      <c r="M17" s="73"/>
      <c r="N17" s="72"/>
      <c r="O17" s="72"/>
      <c r="P17" s="72"/>
      <c r="Q17" s="73"/>
      <c r="R17" s="73"/>
      <c r="S17" s="73"/>
      <c r="T17" s="72"/>
      <c r="U17" s="72"/>
      <c r="V17" s="29"/>
    </row>
    <row r="18" spans="1:31" s="28" customFormat="1" ht="23.25" customHeight="1">
      <c r="A18" s="119"/>
      <c r="B18" s="120"/>
      <c r="C18" s="111"/>
      <c r="D18" s="121"/>
      <c r="E18" s="122"/>
      <c r="F18" s="111"/>
      <c r="G18" s="111"/>
      <c r="H18" s="111"/>
      <c r="I18" s="111"/>
      <c r="J18" s="16"/>
      <c r="K18" s="16"/>
      <c r="L18" s="19"/>
      <c r="M18" s="16"/>
      <c r="N18" s="20"/>
      <c r="O18" s="20"/>
      <c r="P18" s="20"/>
      <c r="Q18" s="16"/>
      <c r="R18" s="16"/>
      <c r="S18" s="16"/>
      <c r="T18" s="20"/>
      <c r="U18" s="20"/>
      <c r="V18" s="29"/>
    </row>
    <row r="19" spans="1:31" s="123" customFormat="1" ht="18.75">
      <c r="A19" s="505" t="s">
        <v>131</v>
      </c>
      <c r="B19" s="505"/>
      <c r="C19" s="505"/>
      <c r="D19" s="505"/>
      <c r="E19" s="505"/>
      <c r="F19" s="505"/>
      <c r="G19" s="505"/>
      <c r="H19" s="505"/>
      <c r="I19" s="505"/>
      <c r="J19" s="21"/>
      <c r="K19" s="505" t="s">
        <v>138</v>
      </c>
      <c r="L19" s="505"/>
      <c r="M19" s="505"/>
      <c r="N19" s="505"/>
      <c r="O19" s="505"/>
      <c r="P19" s="505"/>
      <c r="Q19" s="505"/>
      <c r="R19" s="505"/>
      <c r="S19" s="505"/>
      <c r="T19" s="505"/>
      <c r="U19" s="505"/>
      <c r="V19" s="108"/>
    </row>
    <row r="20" spans="1:31" s="28" customFormat="1">
      <c r="A20" s="15"/>
      <c r="B20" s="15"/>
      <c r="C20" s="15"/>
      <c r="D20" s="15"/>
      <c r="E20" s="15"/>
      <c r="F20" s="15"/>
      <c r="G20" s="15"/>
      <c r="H20" s="15"/>
      <c r="I20" s="15"/>
      <c r="J20" s="16"/>
      <c r="K20" s="15"/>
      <c r="L20" s="77" t="s">
        <v>163</v>
      </c>
      <c r="M20" s="15"/>
      <c r="N20" s="13"/>
      <c r="O20" s="13"/>
      <c r="P20" s="13"/>
      <c r="Q20" s="15"/>
      <c r="R20" s="15"/>
      <c r="S20" s="15"/>
      <c r="T20" s="13"/>
      <c r="U20" s="13"/>
      <c r="V20" s="29"/>
    </row>
    <row r="21" spans="1:31" s="28" customFormat="1" ht="24">
      <c r="A21" s="15"/>
      <c r="B21" s="15"/>
      <c r="C21" s="15"/>
      <c r="D21" s="15"/>
      <c r="E21" s="15"/>
      <c r="F21" s="15"/>
      <c r="G21" s="15"/>
      <c r="H21" s="15"/>
      <c r="I21" s="15"/>
      <c r="J21" s="16"/>
      <c r="K21" s="15"/>
      <c r="L21" s="40"/>
      <c r="M21" s="42"/>
      <c r="N21" s="42"/>
      <c r="O21" s="78" t="s">
        <v>110</v>
      </c>
      <c r="P21" s="78" t="s">
        <v>109</v>
      </c>
      <c r="Q21" s="42"/>
      <c r="R21" s="42"/>
      <c r="S21" s="42"/>
      <c r="T21" s="40"/>
      <c r="U21" s="40"/>
    </row>
    <row r="22" spans="1:31" s="28" customFormat="1" ht="24">
      <c r="A22" s="55" t="s">
        <v>19</v>
      </c>
      <c r="B22" s="56" t="s">
        <v>20</v>
      </c>
      <c r="C22" s="57" t="s">
        <v>16</v>
      </c>
      <c r="D22" s="58" t="s">
        <v>87</v>
      </c>
      <c r="E22" s="58" t="s">
        <v>17</v>
      </c>
      <c r="F22" s="58" t="s">
        <v>18</v>
      </c>
      <c r="G22" s="58"/>
      <c r="H22" s="58" t="s">
        <v>88</v>
      </c>
      <c r="I22" s="58" t="s">
        <v>126</v>
      </c>
      <c r="J22" s="22"/>
      <c r="K22" s="23"/>
      <c r="L22" s="40"/>
      <c r="M22" s="39"/>
      <c r="N22" s="79" t="s">
        <v>0</v>
      </c>
      <c r="O22" s="79" t="s">
        <v>34</v>
      </c>
      <c r="P22" s="79" t="s">
        <v>35</v>
      </c>
      <c r="Q22" s="79" t="s">
        <v>36</v>
      </c>
      <c r="R22" s="79" t="s">
        <v>37</v>
      </c>
      <c r="S22" s="79" t="s">
        <v>39</v>
      </c>
      <c r="T22" s="79" t="s">
        <v>207</v>
      </c>
      <c r="U22" s="79" t="s">
        <v>132</v>
      </c>
    </row>
    <row r="23" spans="1:31" s="28" customFormat="1">
      <c r="A23" s="44"/>
      <c r="B23" s="44"/>
      <c r="C23" s="124"/>
      <c r="D23" s="125"/>
      <c r="E23" s="126"/>
      <c r="F23" s="60">
        <f>NPV(D15/$D$11,C23:C5001)</f>
        <v>95452.974526903621</v>
      </c>
      <c r="G23" s="126"/>
      <c r="H23" s="126"/>
      <c r="I23" s="60">
        <f>F23+D16</f>
        <v>95452.974526903621</v>
      </c>
      <c r="J23" s="24"/>
      <c r="K23" s="25"/>
      <c r="L23" s="40" t="s">
        <v>2</v>
      </c>
      <c r="M23" s="40"/>
      <c r="N23" s="81">
        <f>F23</f>
        <v>95452.974526903621</v>
      </c>
      <c r="O23" s="459">
        <f>F47</f>
        <v>59119.575909640094</v>
      </c>
      <c r="P23" s="459">
        <f>F59</f>
        <v>40049.075797120859</v>
      </c>
      <c r="Q23" s="81">
        <f>F71</f>
        <v>20349.468266405918</v>
      </c>
      <c r="R23" s="81">
        <f>F83</f>
        <v>4.7748471843078732E-12</v>
      </c>
      <c r="S23" s="81"/>
      <c r="T23" s="81"/>
      <c r="U23" s="84"/>
      <c r="V23" s="127"/>
      <c r="W23" s="127"/>
    </row>
    <row r="24" spans="1:31" s="28" customFormat="1">
      <c r="A24" s="61">
        <v>1</v>
      </c>
      <c r="B24" s="62">
        <f>D13</f>
        <v>43831</v>
      </c>
      <c r="C24" s="45">
        <f>$D$8</f>
        <v>1725.79</v>
      </c>
      <c r="D24" s="49">
        <f t="shared" ref="D24:D58" si="0">F23*D$15/$D$11</f>
        <v>258.51847267703062</v>
      </c>
      <c r="E24" s="49">
        <f t="shared" ref="E24:E36" si="1">C24-D24</f>
        <v>1467.2715273229694</v>
      </c>
      <c r="F24" s="49">
        <f t="shared" ref="F24:F36" si="2">F23-E24</f>
        <v>93985.702999580652</v>
      </c>
      <c r="G24" s="45"/>
      <c r="H24" s="49">
        <f>I$23/D$12</f>
        <v>1590.8829087817271</v>
      </c>
      <c r="I24" s="49">
        <f t="shared" ref="I24:I36" si="3">I23-H24</f>
        <v>93862.091618121893</v>
      </c>
      <c r="J24" s="18"/>
      <c r="K24" s="17"/>
      <c r="L24" s="40" t="s">
        <v>128</v>
      </c>
      <c r="M24" s="40"/>
      <c r="N24" s="81">
        <f>I23</f>
        <v>95452.974526903621</v>
      </c>
      <c r="O24" s="459">
        <f>I47</f>
        <v>57271.784716142138</v>
      </c>
      <c r="P24" s="459">
        <f>I59</f>
        <v>38181.189810761396</v>
      </c>
      <c r="Q24" s="81">
        <f>I71</f>
        <v>19090.594905380654</v>
      </c>
      <c r="R24" s="81">
        <f>I83</f>
        <v>-6.8666849983856082E-11</v>
      </c>
      <c r="S24" s="81"/>
      <c r="T24" s="81"/>
      <c r="U24" s="84"/>
      <c r="V24" s="127"/>
      <c r="W24" s="127"/>
    </row>
    <row r="25" spans="1:31" s="28" customFormat="1">
      <c r="A25" s="61">
        <v>2</v>
      </c>
      <c r="B25" s="62">
        <v>43862</v>
      </c>
      <c r="C25" s="45">
        <f t="shared" ref="C25:C36" si="4">C24</f>
        <v>1725.79</v>
      </c>
      <c r="D25" s="45">
        <f t="shared" si="0"/>
        <v>254.54461229053095</v>
      </c>
      <c r="E25" s="45">
        <f t="shared" si="1"/>
        <v>1471.245387709469</v>
      </c>
      <c r="F25" s="45">
        <f t="shared" si="2"/>
        <v>92514.457611871185</v>
      </c>
      <c r="G25" s="45"/>
      <c r="H25" s="45">
        <f t="shared" ref="H25:H36" si="5">H24</f>
        <v>1590.8829087817271</v>
      </c>
      <c r="I25" s="45">
        <f t="shared" si="3"/>
        <v>92271.208709340164</v>
      </c>
      <c r="J25" s="18"/>
      <c r="K25" s="17"/>
      <c r="L25" s="40" t="s">
        <v>103</v>
      </c>
      <c r="M25" s="40"/>
      <c r="N25" s="81"/>
      <c r="O25" s="459">
        <f>SUM(D36:D47)</f>
        <v>2247.996745851246</v>
      </c>
      <c r="P25" s="459">
        <f>SUM(D48:D59)</f>
        <v>1638.9798874807555</v>
      </c>
      <c r="Q25" s="81">
        <f>SUM(D60:D71)</f>
        <v>1009.8724692850611</v>
      </c>
      <c r="R25" s="81">
        <f>SUM(D72:D83)</f>
        <v>360.01173359408796</v>
      </c>
      <c r="S25" s="81"/>
      <c r="T25" s="81"/>
      <c r="U25" s="84"/>
      <c r="V25" s="127"/>
      <c r="W25" s="127"/>
    </row>
    <row r="26" spans="1:31" s="28" customFormat="1">
      <c r="A26" s="61">
        <v>3</v>
      </c>
      <c r="B26" s="52">
        <v>43891</v>
      </c>
      <c r="C26" s="45">
        <f t="shared" si="4"/>
        <v>1725.79</v>
      </c>
      <c r="D26" s="45">
        <f t="shared" si="0"/>
        <v>250.55998936548448</v>
      </c>
      <c r="E26" s="45">
        <f t="shared" si="1"/>
        <v>1475.2300106345156</v>
      </c>
      <c r="F26" s="45">
        <f t="shared" si="2"/>
        <v>91039.227601236664</v>
      </c>
      <c r="G26" s="45"/>
      <c r="H26" s="45">
        <f t="shared" si="5"/>
        <v>1590.8829087817271</v>
      </c>
      <c r="I26" s="45">
        <f t="shared" si="3"/>
        <v>90680.325800558436</v>
      </c>
      <c r="J26" s="18"/>
      <c r="K26" s="17"/>
      <c r="L26" s="40" t="s">
        <v>102</v>
      </c>
      <c r="M26" s="40"/>
      <c r="N26" s="81"/>
      <c r="O26" s="459">
        <f>SUM(H36:H47)</f>
        <v>19090.594905380724</v>
      </c>
      <c r="P26" s="459">
        <f>SUM(H48:H59)</f>
        <v>19090.594905380724</v>
      </c>
      <c r="Q26" s="81">
        <f>SUM(H60:H71)</f>
        <v>19090.594905380724</v>
      </c>
      <c r="R26" s="81">
        <f>SUM(H72:H83)</f>
        <v>19090.594905380724</v>
      </c>
      <c r="S26" s="81"/>
      <c r="T26" s="81"/>
      <c r="U26" s="84"/>
      <c r="V26" s="127"/>
      <c r="W26" s="127"/>
    </row>
    <row r="27" spans="1:31" s="28" customFormat="1">
      <c r="A27" s="61">
        <v>4</v>
      </c>
      <c r="B27" s="62">
        <v>43922</v>
      </c>
      <c r="C27" s="45">
        <f t="shared" si="4"/>
        <v>1725.79</v>
      </c>
      <c r="D27" s="45">
        <f t="shared" si="0"/>
        <v>246.56457475334932</v>
      </c>
      <c r="E27" s="45">
        <f t="shared" si="1"/>
        <v>1479.2254252466507</v>
      </c>
      <c r="F27" s="45">
        <f t="shared" si="2"/>
        <v>89560.002175990012</v>
      </c>
      <c r="G27" s="45"/>
      <c r="H27" s="45">
        <f t="shared" si="5"/>
        <v>1590.8829087817271</v>
      </c>
      <c r="I27" s="45">
        <f t="shared" si="3"/>
        <v>89089.442891776707</v>
      </c>
      <c r="J27" s="18"/>
      <c r="K27" s="17"/>
      <c r="L27" s="83" t="s">
        <v>12</v>
      </c>
      <c r="M27" s="40"/>
      <c r="N27" s="81"/>
      <c r="O27" s="459">
        <f>COUNT(A48:A5001)</f>
        <v>36</v>
      </c>
      <c r="P27" s="459">
        <f>COUNT(A60:A5001)</f>
        <v>24</v>
      </c>
      <c r="Q27" s="81">
        <f>COUNT(B72:B83)</f>
        <v>12</v>
      </c>
      <c r="R27" s="81">
        <v>0</v>
      </c>
      <c r="S27" s="81"/>
      <c r="T27" s="81"/>
      <c r="U27" s="81"/>
      <c r="V27" s="128"/>
      <c r="W27" s="127"/>
    </row>
    <row r="28" spans="1:31" s="28" customFormat="1">
      <c r="A28" s="61">
        <v>5</v>
      </c>
      <c r="B28" s="52">
        <v>43952</v>
      </c>
      <c r="C28" s="45">
        <f t="shared" si="4"/>
        <v>1725.79</v>
      </c>
      <c r="D28" s="45">
        <f t="shared" si="0"/>
        <v>242.55833922663962</v>
      </c>
      <c r="E28" s="45">
        <f t="shared" si="1"/>
        <v>1483.2316607733603</v>
      </c>
      <c r="F28" s="45">
        <f t="shared" si="2"/>
        <v>88076.770515216645</v>
      </c>
      <c r="G28" s="45"/>
      <c r="H28" s="45">
        <f t="shared" si="5"/>
        <v>1590.8829087817271</v>
      </c>
      <c r="I28" s="45">
        <f t="shared" si="3"/>
        <v>87498.559982994979</v>
      </c>
      <c r="J28" s="18"/>
      <c r="K28" s="17"/>
      <c r="L28" s="51" t="s">
        <v>11</v>
      </c>
      <c r="M28" s="40"/>
      <c r="N28" s="81"/>
      <c r="O28" s="459">
        <f>SUM(C48:C5001)</f>
        <v>62128.440000000024</v>
      </c>
      <c r="P28" s="459">
        <f>SUM(C60:C5001)</f>
        <v>41418.960000000014</v>
      </c>
      <c r="Q28" s="81">
        <f>SUM(C72:C83)</f>
        <v>20709.480000000007</v>
      </c>
      <c r="R28" s="81">
        <v>0</v>
      </c>
      <c r="S28" s="81">
        <v>0</v>
      </c>
      <c r="T28" s="81">
        <v>0</v>
      </c>
      <c r="U28" s="84">
        <v>0</v>
      </c>
      <c r="V28" s="27"/>
      <c r="W28" s="127"/>
    </row>
    <row r="29" spans="1:31" s="28" customFormat="1">
      <c r="A29" s="61">
        <v>6</v>
      </c>
      <c r="B29" s="52">
        <v>43983</v>
      </c>
      <c r="C29" s="45">
        <f t="shared" si="4"/>
        <v>1725.79</v>
      </c>
      <c r="D29" s="45">
        <f t="shared" si="0"/>
        <v>238.54125347871175</v>
      </c>
      <c r="E29" s="45">
        <f t="shared" si="1"/>
        <v>1487.2487465212882</v>
      </c>
      <c r="F29" s="45">
        <f t="shared" si="2"/>
        <v>86589.521768695355</v>
      </c>
      <c r="G29" s="45"/>
      <c r="H29" s="45">
        <f t="shared" si="5"/>
        <v>1590.8829087817271</v>
      </c>
      <c r="I29" s="45">
        <f t="shared" si="3"/>
        <v>85907.67707421325</v>
      </c>
      <c r="J29" s="18"/>
      <c r="K29" s="17"/>
      <c r="L29" s="51" t="s">
        <v>13</v>
      </c>
      <c r="M29" s="51"/>
      <c r="N29" s="81"/>
      <c r="O29" s="461">
        <f>O27*O23/$D$11</f>
        <v>177358.72772892029</v>
      </c>
      <c r="P29" s="461">
        <f>P27*P23/$D$11</f>
        <v>80098.151594241717</v>
      </c>
      <c r="Q29" s="462">
        <f>Q27*Q23/$D$11</f>
        <v>20349.468266405918</v>
      </c>
      <c r="R29" s="462">
        <f>R27*R23/$D$11</f>
        <v>0</v>
      </c>
      <c r="S29" s="81"/>
      <c r="T29" s="81"/>
      <c r="U29" s="81"/>
      <c r="V29" s="127"/>
      <c r="W29" s="127"/>
    </row>
    <row r="30" spans="1:31" s="28" customFormat="1">
      <c r="A30" s="61">
        <v>7</v>
      </c>
      <c r="B30" s="62">
        <v>44013</v>
      </c>
      <c r="C30" s="45">
        <f t="shared" si="4"/>
        <v>1725.79</v>
      </c>
      <c r="D30" s="45">
        <f t="shared" si="0"/>
        <v>234.51328812354993</v>
      </c>
      <c r="E30" s="45">
        <f t="shared" si="1"/>
        <v>1491.27671187645</v>
      </c>
      <c r="F30" s="45">
        <f t="shared" si="2"/>
        <v>85098.245056818909</v>
      </c>
      <c r="G30" s="45"/>
      <c r="H30" s="45">
        <f t="shared" si="5"/>
        <v>1590.8829087817271</v>
      </c>
      <c r="I30" s="45">
        <f t="shared" si="3"/>
        <v>84316.794165431522</v>
      </c>
      <c r="J30" s="18"/>
      <c r="K30" s="17"/>
      <c r="L30" s="40" t="s">
        <v>14</v>
      </c>
      <c r="M30" s="51"/>
      <c r="N30" s="81"/>
      <c r="O30" s="461">
        <f>$D$15*O28</f>
        <v>2019.1743000000008</v>
      </c>
      <c r="P30" s="461">
        <f>$D$15*P28</f>
        <v>1346.1162000000004</v>
      </c>
      <c r="Q30" s="462">
        <f>$D$15*Q28</f>
        <v>673.05810000000019</v>
      </c>
      <c r="R30" s="462">
        <f>$D$15*R28</f>
        <v>0</v>
      </c>
      <c r="S30" s="81"/>
      <c r="T30" s="81"/>
      <c r="U30" s="81"/>
      <c r="V30" s="127"/>
      <c r="W30" s="127"/>
    </row>
    <row r="31" spans="1:31" s="28" customFormat="1">
      <c r="A31" s="61">
        <v>8</v>
      </c>
      <c r="B31" s="52">
        <v>44044</v>
      </c>
      <c r="C31" s="45">
        <f t="shared" si="4"/>
        <v>1725.79</v>
      </c>
      <c r="D31" s="45">
        <f t="shared" si="0"/>
        <v>230.47441369555122</v>
      </c>
      <c r="E31" s="45">
        <f t="shared" si="1"/>
        <v>1495.3155863044487</v>
      </c>
      <c r="F31" s="45">
        <f t="shared" si="2"/>
        <v>83602.929470514457</v>
      </c>
      <c r="G31" s="45"/>
      <c r="H31" s="45">
        <f t="shared" si="5"/>
        <v>1590.8829087817271</v>
      </c>
      <c r="I31" s="45">
        <f t="shared" si="3"/>
        <v>82725.911256649793</v>
      </c>
      <c r="J31" s="18"/>
      <c r="K31" s="17"/>
      <c r="L31" s="40" t="s">
        <v>104</v>
      </c>
      <c r="M31" s="51"/>
      <c r="N31" s="84"/>
      <c r="O31" s="460"/>
      <c r="P31" s="460"/>
      <c r="Q31" s="85"/>
      <c r="R31" s="84"/>
      <c r="S31" s="84"/>
      <c r="T31" s="84"/>
      <c r="U31" s="84"/>
      <c r="V31" s="127"/>
      <c r="W31" s="127"/>
    </row>
    <row r="32" spans="1:31" s="28" customFormat="1">
      <c r="A32" s="61">
        <v>9</v>
      </c>
      <c r="B32" s="52">
        <v>44075</v>
      </c>
      <c r="C32" s="45">
        <f t="shared" si="4"/>
        <v>1725.79</v>
      </c>
      <c r="D32" s="45">
        <f t="shared" si="0"/>
        <v>226.42460064931001</v>
      </c>
      <c r="E32" s="45">
        <f t="shared" si="1"/>
        <v>1499.36539935069</v>
      </c>
      <c r="F32" s="45">
        <f t="shared" si="2"/>
        <v>82103.564071163768</v>
      </c>
      <c r="G32" s="45"/>
      <c r="H32" s="45">
        <f t="shared" si="5"/>
        <v>1590.8829087817271</v>
      </c>
      <c r="I32" s="45">
        <f t="shared" si="3"/>
        <v>81135.028347868065</v>
      </c>
      <c r="J32" s="18"/>
      <c r="K32" s="17"/>
      <c r="L32" s="40" t="s">
        <v>124</v>
      </c>
      <c r="M32" s="40"/>
      <c r="N32" s="81"/>
      <c r="O32" s="459">
        <f>SUM(E36:E47)</f>
        <v>18461.483254148752</v>
      </c>
      <c r="P32" s="459">
        <f>SUM(E48:E59)</f>
        <v>19070.500112519243</v>
      </c>
      <c r="Q32" s="81">
        <f>SUM(E60:E71)</f>
        <v>19699.60753071494</v>
      </c>
      <c r="R32" s="81">
        <f>SUM(E72:E83)</f>
        <v>20349.468266405911</v>
      </c>
      <c r="S32" s="81"/>
      <c r="T32" s="81"/>
      <c r="U32" s="84"/>
      <c r="V32" s="127"/>
      <c r="W32" s="127"/>
    </row>
    <row r="33" spans="1:23" s="28" customFormat="1" ht="13.5" thickBot="1">
      <c r="A33" s="61">
        <v>10</v>
      </c>
      <c r="B33" s="52">
        <v>44105</v>
      </c>
      <c r="C33" s="45">
        <f t="shared" si="4"/>
        <v>1725.79</v>
      </c>
      <c r="D33" s="45">
        <f t="shared" si="0"/>
        <v>222.36381935940187</v>
      </c>
      <c r="E33" s="45">
        <f t="shared" si="1"/>
        <v>1503.426180640598</v>
      </c>
      <c r="F33" s="45">
        <f t="shared" si="2"/>
        <v>80600.137890523169</v>
      </c>
      <c r="G33" s="45"/>
      <c r="H33" s="45">
        <f t="shared" si="5"/>
        <v>1590.8829087817271</v>
      </c>
      <c r="I33" s="45">
        <f t="shared" si="3"/>
        <v>79544.145439086336</v>
      </c>
      <c r="J33" s="18"/>
      <c r="K33" s="17"/>
      <c r="L33" s="40"/>
      <c r="M33" s="44"/>
      <c r="N33" s="84"/>
      <c r="O33" s="84"/>
      <c r="P33" s="84"/>
      <c r="Q33" s="84"/>
      <c r="R33" s="84"/>
      <c r="S33" s="84"/>
      <c r="T33" s="84"/>
      <c r="U33" s="84"/>
      <c r="V33" s="127"/>
      <c r="W33" s="127"/>
    </row>
    <row r="34" spans="1:23" s="28" customFormat="1">
      <c r="A34" s="61">
        <v>11</v>
      </c>
      <c r="B34" s="62">
        <v>44136</v>
      </c>
      <c r="C34" s="45">
        <f t="shared" si="4"/>
        <v>1725.79</v>
      </c>
      <c r="D34" s="45">
        <f t="shared" si="0"/>
        <v>218.29204012016692</v>
      </c>
      <c r="E34" s="45">
        <f t="shared" si="1"/>
        <v>1507.4979598798332</v>
      </c>
      <c r="F34" s="45">
        <f t="shared" si="2"/>
        <v>79092.63993064333</v>
      </c>
      <c r="G34" s="45"/>
      <c r="H34" s="45">
        <f t="shared" si="5"/>
        <v>1590.8829087817271</v>
      </c>
      <c r="I34" s="45">
        <f t="shared" si="3"/>
        <v>77953.262530304608</v>
      </c>
      <c r="J34" s="18"/>
      <c r="K34" s="27"/>
      <c r="L34" s="129" t="s">
        <v>21</v>
      </c>
      <c r="M34" s="130"/>
      <c r="N34" s="131"/>
      <c r="O34" s="132"/>
      <c r="P34"/>
      <c r="Q34"/>
      <c r="R34"/>
      <c r="S34"/>
      <c r="T34" s="45"/>
      <c r="U34" s="45"/>
      <c r="V34" s="27"/>
    </row>
    <row r="35" spans="1:23" s="28" customFormat="1">
      <c r="A35" s="63">
        <v>12</v>
      </c>
      <c r="B35" s="64">
        <v>44166</v>
      </c>
      <c r="C35" s="65">
        <f t="shared" si="4"/>
        <v>1725.79</v>
      </c>
      <c r="D35" s="65">
        <f t="shared" si="0"/>
        <v>214.20923314549236</v>
      </c>
      <c r="E35" s="65">
        <f t="shared" si="1"/>
        <v>1511.5807668545076</v>
      </c>
      <c r="F35" s="65">
        <f t="shared" si="2"/>
        <v>77581.059163788828</v>
      </c>
      <c r="G35" s="65"/>
      <c r="H35" s="65">
        <f t="shared" si="5"/>
        <v>1590.8829087817271</v>
      </c>
      <c r="I35" s="65">
        <f t="shared" si="3"/>
        <v>76362.379621522879</v>
      </c>
      <c r="J35" s="18"/>
      <c r="K35" s="27"/>
      <c r="L35" s="133" t="s">
        <v>129</v>
      </c>
      <c r="M35" s="114"/>
      <c r="N35" s="134">
        <f>I23</f>
        <v>95452.974526903621</v>
      </c>
      <c r="O35" s="45"/>
      <c r="P35"/>
      <c r="Q35"/>
      <c r="R35"/>
      <c r="S35"/>
      <c r="T35" s="45"/>
      <c r="U35" s="45"/>
      <c r="V35" s="27"/>
    </row>
    <row r="36" spans="1:23" s="28" customFormat="1">
      <c r="A36" s="61">
        <v>13</v>
      </c>
      <c r="B36" s="52">
        <v>44197</v>
      </c>
      <c r="C36" s="45">
        <f t="shared" si="4"/>
        <v>1725.79</v>
      </c>
      <c r="D36" s="45">
        <f t="shared" si="0"/>
        <v>210.11536856859473</v>
      </c>
      <c r="E36" s="45">
        <f t="shared" si="1"/>
        <v>1515.6746314314053</v>
      </c>
      <c r="F36" s="45">
        <f t="shared" si="2"/>
        <v>76065.384532357421</v>
      </c>
      <c r="G36" s="45"/>
      <c r="H36" s="45">
        <f t="shared" si="5"/>
        <v>1590.8829087817271</v>
      </c>
      <c r="I36" s="45">
        <f t="shared" si="3"/>
        <v>74771.496712741151</v>
      </c>
      <c r="J36" s="18"/>
      <c r="K36" s="27"/>
      <c r="L36" s="133" t="s">
        <v>22</v>
      </c>
      <c r="M36" s="114"/>
      <c r="N36" s="134">
        <f>-F23</f>
        <v>-95452.974526903621</v>
      </c>
      <c r="O36" s="45"/>
      <c r="P36"/>
      <c r="Q36"/>
      <c r="R36"/>
      <c r="S36"/>
      <c r="T36" s="45"/>
      <c r="U36" s="45"/>
      <c r="V36" s="27"/>
    </row>
    <row r="37" spans="1:23" s="28" customFormat="1">
      <c r="A37" s="61">
        <v>14</v>
      </c>
      <c r="B37" s="52">
        <v>44228</v>
      </c>
      <c r="C37" s="45">
        <f t="shared" ref="C37:C83" si="6">C36</f>
        <v>1725.79</v>
      </c>
      <c r="D37" s="45">
        <f t="shared" si="0"/>
        <v>206.01041644180134</v>
      </c>
      <c r="E37" s="45">
        <f t="shared" ref="E37:E58" si="7">C37-D37</f>
        <v>1519.7795835581987</v>
      </c>
      <c r="F37" s="45">
        <f t="shared" ref="F37:F58" si="8">F36-E37</f>
        <v>74545.604948799228</v>
      </c>
      <c r="G37" s="45"/>
      <c r="H37" s="45">
        <f t="shared" ref="H37:H83" si="9">H36</f>
        <v>1590.8829087817271</v>
      </c>
      <c r="I37" s="45">
        <f t="shared" ref="I37:I58" si="10">I36-H37</f>
        <v>73180.613803959423</v>
      </c>
      <c r="J37" s="18"/>
      <c r="K37" s="27"/>
      <c r="L37" s="133" t="s">
        <v>25</v>
      </c>
      <c r="M37" s="44"/>
      <c r="N37" s="134">
        <f>-D16</f>
        <v>0</v>
      </c>
      <c r="O37" s="45"/>
      <c r="P37"/>
      <c r="Q37"/>
      <c r="R37"/>
      <c r="S37"/>
      <c r="T37" s="45"/>
      <c r="U37" s="45"/>
      <c r="V37" s="27"/>
    </row>
    <row r="38" spans="1:23" s="28" customFormat="1">
      <c r="A38" s="61">
        <v>15</v>
      </c>
      <c r="B38" s="62">
        <v>44256</v>
      </c>
      <c r="C38" s="45">
        <f t="shared" si="6"/>
        <v>1725.79</v>
      </c>
      <c r="D38" s="45">
        <f t="shared" si="0"/>
        <v>201.89434673633124</v>
      </c>
      <c r="E38" s="45">
        <f t="shared" si="7"/>
        <v>1523.8956532636687</v>
      </c>
      <c r="F38" s="45">
        <f t="shared" si="8"/>
        <v>73021.709295535562</v>
      </c>
      <c r="G38" s="45"/>
      <c r="H38" s="45">
        <f t="shared" si="9"/>
        <v>1590.8829087817271</v>
      </c>
      <c r="I38" s="45">
        <f t="shared" si="10"/>
        <v>71589.730895177694</v>
      </c>
      <c r="J38" s="18"/>
      <c r="K38" s="27"/>
      <c r="L38" s="135"/>
      <c r="M38" s="44"/>
      <c r="N38" s="136"/>
      <c r="O38" s="132"/>
      <c r="P38"/>
      <c r="Q38"/>
      <c r="R38"/>
      <c r="S38"/>
      <c r="T38" s="45"/>
      <c r="U38" s="45"/>
      <c r="V38" s="27"/>
    </row>
    <row r="39" spans="1:23" s="28" customFormat="1" ht="12.75" customHeight="1">
      <c r="A39" s="61">
        <v>16</v>
      </c>
      <c r="B39" s="52">
        <v>44287</v>
      </c>
      <c r="C39" s="45">
        <f t="shared" si="6"/>
        <v>1725.79</v>
      </c>
      <c r="D39" s="45">
        <f t="shared" si="0"/>
        <v>197.76712934207549</v>
      </c>
      <c r="E39" s="45">
        <f t="shared" si="7"/>
        <v>1528.0228706579244</v>
      </c>
      <c r="F39" s="45">
        <f t="shared" si="8"/>
        <v>71493.68642487764</v>
      </c>
      <c r="G39" s="45"/>
      <c r="H39" s="45">
        <f t="shared" si="9"/>
        <v>1590.8829087817271</v>
      </c>
      <c r="I39" s="45">
        <f t="shared" si="10"/>
        <v>69998.847986395966</v>
      </c>
      <c r="J39" s="18"/>
      <c r="K39" s="27"/>
      <c r="L39" s="137" t="s">
        <v>105</v>
      </c>
      <c r="M39" s="114"/>
      <c r="N39" s="134"/>
      <c r="O39" s="132"/>
      <c r="P39" s="503" t="s">
        <v>186</v>
      </c>
      <c r="Q39" s="503"/>
      <c r="R39" s="503"/>
      <c r="S39" s="503"/>
      <c r="T39" s="45"/>
      <c r="U39" s="45"/>
      <c r="V39" s="27"/>
    </row>
    <row r="40" spans="1:23" s="28" customFormat="1">
      <c r="A40" s="61">
        <v>17</v>
      </c>
      <c r="B40" s="52">
        <v>44317</v>
      </c>
      <c r="C40" s="45">
        <f t="shared" si="6"/>
        <v>1725.79</v>
      </c>
      <c r="D40" s="45">
        <f t="shared" si="0"/>
        <v>193.62873406737694</v>
      </c>
      <c r="E40" s="45">
        <f t="shared" si="7"/>
        <v>1532.1612659326231</v>
      </c>
      <c r="F40" s="45">
        <f t="shared" si="8"/>
        <v>69961.52515894502</v>
      </c>
      <c r="G40" s="45"/>
      <c r="H40" s="45">
        <f t="shared" si="9"/>
        <v>1590.8829087817271</v>
      </c>
      <c r="I40" s="45">
        <f t="shared" si="10"/>
        <v>68407.965077614237</v>
      </c>
      <c r="J40" s="18"/>
      <c r="K40" s="27"/>
      <c r="L40" s="133" t="s">
        <v>24</v>
      </c>
      <c r="M40" s="114"/>
      <c r="N40" s="134">
        <f>D24</f>
        <v>258.51847267703062</v>
      </c>
      <c r="O40" s="132"/>
      <c r="P40" s="503"/>
      <c r="Q40" s="503"/>
      <c r="R40" s="503"/>
      <c r="S40" s="503"/>
      <c r="T40" s="45"/>
      <c r="U40" s="45"/>
      <c r="V40" s="27"/>
    </row>
    <row r="41" spans="1:23" s="28" customFormat="1">
      <c r="A41" s="61">
        <v>18</v>
      </c>
      <c r="B41" s="52">
        <v>44348</v>
      </c>
      <c r="C41" s="45">
        <f t="shared" si="6"/>
        <v>1725.79</v>
      </c>
      <c r="D41" s="45">
        <f t="shared" si="0"/>
        <v>189.47913063880944</v>
      </c>
      <c r="E41" s="45">
        <f t="shared" si="7"/>
        <v>1536.3108693611905</v>
      </c>
      <c r="F41" s="45">
        <f t="shared" si="8"/>
        <v>68425.214289583833</v>
      </c>
      <c r="G41" s="45"/>
      <c r="H41" s="45">
        <f t="shared" si="9"/>
        <v>1590.8829087817271</v>
      </c>
      <c r="I41" s="45">
        <f t="shared" si="10"/>
        <v>66817.082168832509</v>
      </c>
      <c r="J41" s="18"/>
      <c r="K41" s="27"/>
      <c r="L41" s="133" t="s">
        <v>25</v>
      </c>
      <c r="M41" s="44"/>
      <c r="N41" s="134">
        <f>-C24</f>
        <v>-1725.79</v>
      </c>
      <c r="O41" s="132"/>
      <c r="P41" s="503"/>
      <c r="Q41" s="503"/>
      <c r="R41" s="503"/>
      <c r="S41" s="503"/>
      <c r="T41" s="45"/>
      <c r="U41" s="45"/>
      <c r="V41" s="27"/>
    </row>
    <row r="42" spans="1:23" s="28" customFormat="1">
      <c r="A42" s="61">
        <v>19</v>
      </c>
      <c r="B42" s="62">
        <v>44378</v>
      </c>
      <c r="C42" s="45">
        <f t="shared" si="6"/>
        <v>1725.79</v>
      </c>
      <c r="D42" s="45">
        <f t="shared" si="0"/>
        <v>185.31828870095623</v>
      </c>
      <c r="E42" s="45">
        <f t="shared" si="7"/>
        <v>1540.4717112990438</v>
      </c>
      <c r="F42" s="45">
        <f t="shared" si="8"/>
        <v>66884.742578284786</v>
      </c>
      <c r="G42" s="45"/>
      <c r="H42" s="45">
        <f t="shared" si="9"/>
        <v>1590.8829087817271</v>
      </c>
      <c r="I42" s="45">
        <f t="shared" si="10"/>
        <v>65226.19926005078</v>
      </c>
      <c r="J42" s="18"/>
      <c r="K42" s="27"/>
      <c r="L42" s="133" t="s">
        <v>23</v>
      </c>
      <c r="M42" s="44"/>
      <c r="N42" s="134">
        <f>E24</f>
        <v>1467.2715273229694</v>
      </c>
      <c r="O42" s="132"/>
      <c r="P42" s="503"/>
      <c r="Q42" s="503"/>
      <c r="R42" s="503"/>
      <c r="S42" s="503"/>
      <c r="T42" s="45"/>
      <c r="U42" s="45"/>
      <c r="V42" s="27"/>
    </row>
    <row r="43" spans="1:23" s="28" customFormat="1">
      <c r="A43" s="61">
        <v>20</v>
      </c>
      <c r="B43" s="52">
        <v>44409</v>
      </c>
      <c r="C43" s="45">
        <f t="shared" si="6"/>
        <v>1725.79</v>
      </c>
      <c r="D43" s="45">
        <f t="shared" si="0"/>
        <v>181.14617781618799</v>
      </c>
      <c r="E43" s="45">
        <f t="shared" si="7"/>
        <v>1544.6438221838121</v>
      </c>
      <c r="F43" s="45">
        <f t="shared" si="8"/>
        <v>65340.098756100975</v>
      </c>
      <c r="G43" s="45"/>
      <c r="H43" s="45">
        <f t="shared" si="9"/>
        <v>1590.8829087817271</v>
      </c>
      <c r="I43" s="45">
        <f t="shared" si="10"/>
        <v>63635.316351269052</v>
      </c>
      <c r="J43" s="18"/>
      <c r="K43" s="27"/>
      <c r="L43" s="133" t="s">
        <v>166</v>
      </c>
      <c r="M43" s="114"/>
      <c r="N43" s="138">
        <f>H24</f>
        <v>1590.8829087817271</v>
      </c>
      <c r="O43" s="132"/>
      <c r="P43" s="504"/>
      <c r="Q43" s="504"/>
      <c r="R43" s="504"/>
      <c r="S43" s="504"/>
      <c r="T43" s="45"/>
      <c r="U43" s="45"/>
      <c r="V43" s="27"/>
    </row>
    <row r="44" spans="1:23" s="28" customFormat="1" ht="13.5" thickBot="1">
      <c r="A44" s="61">
        <v>21</v>
      </c>
      <c r="B44" s="52">
        <v>44440</v>
      </c>
      <c r="C44" s="45">
        <f t="shared" si="6"/>
        <v>1725.79</v>
      </c>
      <c r="D44" s="45">
        <f t="shared" si="0"/>
        <v>176.96276746444016</v>
      </c>
      <c r="E44" s="45">
        <f t="shared" si="7"/>
        <v>1548.8272325355597</v>
      </c>
      <c r="F44" s="45">
        <f t="shared" si="8"/>
        <v>63791.271523565418</v>
      </c>
      <c r="G44" s="45"/>
      <c r="H44" s="45">
        <f t="shared" si="9"/>
        <v>1590.8829087817271</v>
      </c>
      <c r="I44" s="45">
        <f t="shared" si="10"/>
        <v>62044.433442487323</v>
      </c>
      <c r="J44" s="18"/>
      <c r="K44" s="27"/>
      <c r="L44" s="139" t="s">
        <v>26</v>
      </c>
      <c r="M44" s="140"/>
      <c r="N44" s="141">
        <f>-H24</f>
        <v>-1590.8829087817271</v>
      </c>
      <c r="O44" s="132"/>
      <c r="P44" s="504"/>
      <c r="Q44" s="504"/>
      <c r="R44" s="504"/>
      <c r="S44" s="504"/>
      <c r="T44" s="45"/>
      <c r="U44" s="45"/>
      <c r="V44" s="27"/>
    </row>
    <row r="45" spans="1:23" s="28" customFormat="1">
      <c r="A45" s="61">
        <v>22</v>
      </c>
      <c r="B45" s="52">
        <v>44470</v>
      </c>
      <c r="C45" s="45">
        <f t="shared" si="6"/>
        <v>1725.79</v>
      </c>
      <c r="D45" s="45">
        <f t="shared" si="0"/>
        <v>172.7680270429897</v>
      </c>
      <c r="E45" s="45">
        <f t="shared" si="7"/>
        <v>1553.0219729570103</v>
      </c>
      <c r="F45" s="45">
        <f t="shared" si="8"/>
        <v>62238.249550608409</v>
      </c>
      <c r="G45" s="45"/>
      <c r="H45" s="45">
        <f t="shared" si="9"/>
        <v>1590.8829087817271</v>
      </c>
      <c r="I45" s="45">
        <f t="shared" si="10"/>
        <v>60453.550533705595</v>
      </c>
      <c r="J45" s="18"/>
      <c r="K45" s="27"/>
      <c r="O45" s="33"/>
      <c r="P45"/>
      <c r="Q45"/>
      <c r="R45"/>
      <c r="S45"/>
      <c r="T45" s="27"/>
      <c r="U45" s="27"/>
      <c r="V45" s="27"/>
    </row>
    <row r="46" spans="1:23" s="28" customFormat="1">
      <c r="A46" s="61">
        <v>23</v>
      </c>
      <c r="B46" s="62">
        <v>44501</v>
      </c>
      <c r="C46" s="45">
        <f t="shared" si="6"/>
        <v>1725.79</v>
      </c>
      <c r="D46" s="45">
        <f t="shared" si="0"/>
        <v>168.56192586623112</v>
      </c>
      <c r="E46" s="45">
        <f t="shared" si="7"/>
        <v>1557.2280741337688</v>
      </c>
      <c r="F46" s="45">
        <f t="shared" si="8"/>
        <v>60681.021476474642</v>
      </c>
      <c r="G46" s="45"/>
      <c r="H46" s="45">
        <f t="shared" si="9"/>
        <v>1590.8829087817271</v>
      </c>
      <c r="I46" s="45">
        <f t="shared" si="10"/>
        <v>58862.667624923866</v>
      </c>
      <c r="J46" s="18"/>
      <c r="K46" s="27"/>
      <c r="L46" s="27"/>
      <c r="M46" s="32"/>
      <c r="N46" s="142">
        <f>SUM(N40:N44)</f>
        <v>0</v>
      </c>
      <c r="O46" s="27"/>
      <c r="P46" s="27"/>
      <c r="Q46" s="33"/>
      <c r="R46" s="33"/>
      <c r="S46" s="27"/>
      <c r="T46" s="27"/>
      <c r="U46" s="27"/>
      <c r="V46" s="27"/>
    </row>
    <row r="47" spans="1:23" s="28" customFormat="1">
      <c r="A47" s="63">
        <v>24</v>
      </c>
      <c r="B47" s="64">
        <v>44531</v>
      </c>
      <c r="C47" s="65">
        <f t="shared" si="6"/>
        <v>1725.79</v>
      </c>
      <c r="D47" s="65">
        <f t="shared" si="0"/>
        <v>164.34443316545216</v>
      </c>
      <c r="E47" s="65">
        <f t="shared" si="7"/>
        <v>1561.4455668345479</v>
      </c>
      <c r="F47" s="65">
        <f t="shared" si="8"/>
        <v>59119.575909640094</v>
      </c>
      <c r="G47" s="65"/>
      <c r="H47" s="65">
        <f t="shared" si="9"/>
        <v>1590.8829087817271</v>
      </c>
      <c r="I47" s="65">
        <f t="shared" si="10"/>
        <v>57271.784716142138</v>
      </c>
      <c r="J47" s="18"/>
      <c r="K47" s="27"/>
      <c r="L47" s="27"/>
      <c r="M47" s="32"/>
      <c r="N47" s="143"/>
      <c r="O47" s="27"/>
      <c r="P47" s="27"/>
      <c r="Q47" s="33"/>
      <c r="R47" s="33"/>
      <c r="S47" s="27"/>
      <c r="T47" s="27"/>
      <c r="U47" s="27"/>
      <c r="V47" s="27"/>
    </row>
    <row r="48" spans="1:23" s="28" customFormat="1">
      <c r="A48" s="61">
        <v>25</v>
      </c>
      <c r="B48" s="52">
        <v>44562</v>
      </c>
      <c r="C48" s="45">
        <f t="shared" si="6"/>
        <v>1725.79</v>
      </c>
      <c r="D48" s="45">
        <f t="shared" si="0"/>
        <v>160.11551808860858</v>
      </c>
      <c r="E48" s="45">
        <f t="shared" si="7"/>
        <v>1565.6744819113915</v>
      </c>
      <c r="F48" s="45">
        <f t="shared" si="8"/>
        <v>57553.901427728706</v>
      </c>
      <c r="G48" s="45"/>
      <c r="H48" s="45">
        <f t="shared" si="9"/>
        <v>1590.8829087817271</v>
      </c>
      <c r="I48" s="45">
        <f t="shared" si="10"/>
        <v>55680.901807360409</v>
      </c>
      <c r="J48" s="18"/>
      <c r="K48" s="27"/>
      <c r="L48" s="27"/>
      <c r="M48" s="32"/>
      <c r="N48" s="143"/>
      <c r="O48" s="27"/>
      <c r="P48" s="33"/>
      <c r="Q48" s="33"/>
      <c r="R48" s="33"/>
      <c r="S48" s="27"/>
      <c r="T48" s="27"/>
      <c r="U48" s="27"/>
      <c r="V48" s="27"/>
    </row>
    <row r="49" spans="1:22" s="28" customFormat="1">
      <c r="A49" s="61">
        <v>26</v>
      </c>
      <c r="B49" s="52">
        <v>44593</v>
      </c>
      <c r="C49" s="45">
        <f t="shared" si="6"/>
        <v>1725.79</v>
      </c>
      <c r="D49" s="45">
        <f t="shared" si="0"/>
        <v>155.87514970009858</v>
      </c>
      <c r="E49" s="45">
        <f t="shared" si="7"/>
        <v>1569.9148502999014</v>
      </c>
      <c r="F49" s="45">
        <f t="shared" si="8"/>
        <v>55983.986577428805</v>
      </c>
      <c r="G49" s="45"/>
      <c r="H49" s="45">
        <f t="shared" si="9"/>
        <v>1590.8829087817271</v>
      </c>
      <c r="I49" s="45">
        <f t="shared" si="10"/>
        <v>54090.018898578681</v>
      </c>
      <c r="J49" s="18"/>
      <c r="K49" s="27"/>
      <c r="L49" s="27"/>
      <c r="M49" s="32"/>
      <c r="N49" s="33"/>
      <c r="O49" s="27"/>
      <c r="P49" s="27"/>
      <c r="Q49" s="33"/>
      <c r="R49" s="33"/>
      <c r="S49" s="27"/>
      <c r="T49" s="27"/>
      <c r="U49" s="27"/>
      <c r="V49" s="27"/>
    </row>
    <row r="50" spans="1:22" s="28" customFormat="1">
      <c r="A50" s="61">
        <v>27</v>
      </c>
      <c r="B50" s="62">
        <v>44621</v>
      </c>
      <c r="C50" s="45">
        <f t="shared" si="6"/>
        <v>1725.79</v>
      </c>
      <c r="D50" s="45">
        <f t="shared" si="0"/>
        <v>151.62329698053637</v>
      </c>
      <c r="E50" s="45">
        <f t="shared" si="7"/>
        <v>1574.1667030194635</v>
      </c>
      <c r="F50" s="45">
        <f t="shared" si="8"/>
        <v>54409.819874409339</v>
      </c>
      <c r="G50" s="45"/>
      <c r="H50" s="45">
        <f t="shared" si="9"/>
        <v>1590.8829087817271</v>
      </c>
      <c r="I50" s="45">
        <f t="shared" si="10"/>
        <v>52499.135989796952</v>
      </c>
      <c r="J50" s="18"/>
      <c r="K50" s="27"/>
      <c r="L50" s="27"/>
      <c r="M50" s="32"/>
      <c r="N50" s="33"/>
      <c r="O50" s="144"/>
      <c r="P50" s="33"/>
      <c r="Q50" s="33"/>
      <c r="R50" s="33"/>
      <c r="S50" s="27"/>
      <c r="T50" s="27"/>
      <c r="U50" s="27"/>
      <c r="V50" s="27"/>
    </row>
    <row r="51" spans="1:22" s="28" customFormat="1">
      <c r="A51" s="61">
        <v>28</v>
      </c>
      <c r="B51" s="52">
        <v>44652</v>
      </c>
      <c r="C51" s="45">
        <f t="shared" si="6"/>
        <v>1725.79</v>
      </c>
      <c r="D51" s="45">
        <f t="shared" si="0"/>
        <v>147.35992882652531</v>
      </c>
      <c r="E51" s="45">
        <f t="shared" si="7"/>
        <v>1578.4300711734747</v>
      </c>
      <c r="F51" s="45">
        <f t="shared" si="8"/>
        <v>52831.389803235863</v>
      </c>
      <c r="G51" s="45"/>
      <c r="H51" s="45">
        <f t="shared" si="9"/>
        <v>1590.8829087817271</v>
      </c>
      <c r="I51" s="45">
        <f t="shared" si="10"/>
        <v>50908.253081015224</v>
      </c>
      <c r="J51" s="18"/>
      <c r="K51" s="27"/>
      <c r="L51" s="27"/>
      <c r="M51" s="32"/>
      <c r="N51" s="27"/>
      <c r="O51" s="144"/>
      <c r="P51" s="33"/>
      <c r="Q51" s="33"/>
      <c r="R51" s="33"/>
      <c r="S51" s="27"/>
      <c r="T51" s="27"/>
      <c r="U51" s="27"/>
      <c r="V51" s="27"/>
    </row>
    <row r="52" spans="1:22" s="28" customFormat="1">
      <c r="A52" s="61">
        <v>29</v>
      </c>
      <c r="B52" s="52">
        <v>44682</v>
      </c>
      <c r="C52" s="45">
        <f t="shared" si="6"/>
        <v>1725.79</v>
      </c>
      <c r="D52" s="45">
        <f t="shared" si="0"/>
        <v>143.08501405043046</v>
      </c>
      <c r="E52" s="45">
        <f t="shared" si="7"/>
        <v>1582.7049859495696</v>
      </c>
      <c r="F52" s="45">
        <f t="shared" si="8"/>
        <v>51248.684817286296</v>
      </c>
      <c r="G52" s="45"/>
      <c r="H52" s="45">
        <f t="shared" si="9"/>
        <v>1590.8829087817271</v>
      </c>
      <c r="I52" s="45">
        <f t="shared" si="10"/>
        <v>49317.370172233495</v>
      </c>
      <c r="J52" s="18"/>
      <c r="K52" s="27"/>
      <c r="L52" s="27"/>
      <c r="M52" s="32"/>
      <c r="N52" s="27"/>
      <c r="O52" s="27"/>
      <c r="P52" s="27"/>
      <c r="Q52" s="33"/>
      <c r="R52" s="33"/>
      <c r="S52" s="27"/>
      <c r="T52" s="27"/>
      <c r="U52" s="27"/>
      <c r="V52" s="27"/>
    </row>
    <row r="53" spans="1:22" s="28" customFormat="1">
      <c r="A53" s="61">
        <v>30</v>
      </c>
      <c r="B53" s="52">
        <v>44713</v>
      </c>
      <c r="C53" s="45">
        <f t="shared" si="6"/>
        <v>1725.79</v>
      </c>
      <c r="D53" s="45">
        <f t="shared" si="0"/>
        <v>138.79852138015039</v>
      </c>
      <c r="E53" s="45">
        <f t="shared" si="7"/>
        <v>1586.9914786198497</v>
      </c>
      <c r="F53" s="45">
        <f t="shared" si="8"/>
        <v>49661.693338666446</v>
      </c>
      <c r="G53" s="45"/>
      <c r="H53" s="45">
        <f t="shared" si="9"/>
        <v>1590.8829087817271</v>
      </c>
      <c r="I53" s="45">
        <f t="shared" si="10"/>
        <v>47726.487263451767</v>
      </c>
      <c r="J53" s="18"/>
      <c r="K53" s="27"/>
      <c r="L53" s="27"/>
      <c r="M53" s="32"/>
      <c r="N53" s="143"/>
      <c r="O53" s="27"/>
      <c r="P53" s="27"/>
      <c r="Q53" s="33"/>
      <c r="R53" s="33"/>
      <c r="S53" s="27"/>
      <c r="T53" s="27"/>
      <c r="U53" s="27"/>
      <c r="V53" s="27"/>
    </row>
    <row r="54" spans="1:22" s="28" customFormat="1">
      <c r="A54" s="61">
        <v>31</v>
      </c>
      <c r="B54" s="62">
        <v>44743</v>
      </c>
      <c r="C54" s="45">
        <f t="shared" si="6"/>
        <v>1725.79</v>
      </c>
      <c r="D54" s="45">
        <f t="shared" si="0"/>
        <v>134.5004194588883</v>
      </c>
      <c r="E54" s="45">
        <f t="shared" si="7"/>
        <v>1591.2895805411117</v>
      </c>
      <c r="F54" s="45">
        <f t="shared" si="8"/>
        <v>48070.403758125336</v>
      </c>
      <c r="G54" s="45"/>
      <c r="H54" s="45">
        <f t="shared" si="9"/>
        <v>1590.8829087817271</v>
      </c>
      <c r="I54" s="45">
        <f t="shared" si="10"/>
        <v>46135.604354670038</v>
      </c>
      <c r="J54" s="18"/>
      <c r="K54" s="27"/>
      <c r="L54" s="27"/>
      <c r="M54" s="32"/>
      <c r="N54" s="143"/>
      <c r="O54" s="27"/>
      <c r="P54" s="27"/>
      <c r="Q54" s="33"/>
      <c r="R54" s="33"/>
      <c r="S54" s="27"/>
      <c r="T54" s="27"/>
      <c r="U54" s="27"/>
      <c r="V54" s="27"/>
    </row>
    <row r="55" spans="1:22" s="28" customFormat="1">
      <c r="A55" s="61">
        <v>32</v>
      </c>
      <c r="B55" s="52">
        <v>44774</v>
      </c>
      <c r="C55" s="45">
        <f t="shared" si="6"/>
        <v>1725.79</v>
      </c>
      <c r="D55" s="45">
        <f t="shared" si="0"/>
        <v>130.19067684492279</v>
      </c>
      <c r="E55" s="45">
        <f t="shared" si="7"/>
        <v>1595.5993231550772</v>
      </c>
      <c r="F55" s="45">
        <f t="shared" si="8"/>
        <v>46474.804434970261</v>
      </c>
      <c r="G55" s="45"/>
      <c r="H55" s="45">
        <f t="shared" si="9"/>
        <v>1590.8829087817271</v>
      </c>
      <c r="I55" s="45">
        <f t="shared" si="10"/>
        <v>44544.72144588831</v>
      </c>
      <c r="J55" s="18"/>
      <c r="K55" s="27"/>
      <c r="L55" s="27"/>
      <c r="M55" s="32"/>
      <c r="N55" s="143"/>
      <c r="O55" s="27"/>
      <c r="P55" s="33"/>
      <c r="Q55" s="33"/>
      <c r="R55" s="33"/>
      <c r="S55" s="27"/>
      <c r="T55" s="27"/>
      <c r="U55" s="27"/>
      <c r="V55" s="27"/>
    </row>
    <row r="56" spans="1:22" s="28" customFormat="1">
      <c r="A56" s="61">
        <v>33</v>
      </c>
      <c r="B56" s="52">
        <v>44805</v>
      </c>
      <c r="C56" s="45">
        <f t="shared" si="6"/>
        <v>1725.79</v>
      </c>
      <c r="D56" s="45">
        <f t="shared" si="0"/>
        <v>125.86926201137778</v>
      </c>
      <c r="E56" s="45">
        <f t="shared" si="7"/>
        <v>1599.9207379886222</v>
      </c>
      <c r="F56" s="45">
        <f t="shared" si="8"/>
        <v>44874.88369698164</v>
      </c>
      <c r="G56" s="45"/>
      <c r="H56" s="45">
        <f t="shared" si="9"/>
        <v>1590.8829087817271</v>
      </c>
      <c r="I56" s="45">
        <f t="shared" si="10"/>
        <v>42953.838537106581</v>
      </c>
      <c r="J56" s="18"/>
      <c r="K56" s="27"/>
      <c r="L56" s="27"/>
      <c r="M56" s="32"/>
      <c r="N56" s="143"/>
      <c r="O56" s="27"/>
      <c r="P56" s="33"/>
      <c r="Q56" s="33"/>
      <c r="R56" s="33"/>
      <c r="S56" s="27"/>
      <c r="T56" s="27"/>
      <c r="U56" s="27"/>
      <c r="V56" s="27"/>
    </row>
    <row r="57" spans="1:22" s="28" customFormat="1">
      <c r="A57" s="61">
        <v>34</v>
      </c>
      <c r="B57" s="52">
        <v>44835</v>
      </c>
      <c r="C57" s="45">
        <f t="shared" si="6"/>
        <v>1725.79</v>
      </c>
      <c r="D57" s="45">
        <f t="shared" si="0"/>
        <v>121.53614334599195</v>
      </c>
      <c r="E57" s="45">
        <f t="shared" si="7"/>
        <v>1604.2538566540079</v>
      </c>
      <c r="F57" s="45">
        <f t="shared" si="8"/>
        <v>43270.629840327631</v>
      </c>
      <c r="G57" s="45"/>
      <c r="H57" s="45">
        <f t="shared" si="9"/>
        <v>1590.8829087817271</v>
      </c>
      <c r="I57" s="45">
        <f t="shared" si="10"/>
        <v>41362.955628324853</v>
      </c>
      <c r="J57" s="18"/>
      <c r="K57" s="27"/>
      <c r="L57" s="27"/>
      <c r="M57" s="32"/>
      <c r="N57" s="143"/>
      <c r="O57" s="27"/>
      <c r="P57" s="33"/>
      <c r="Q57" s="33"/>
      <c r="R57" s="33"/>
      <c r="S57" s="27"/>
      <c r="T57" s="27"/>
      <c r="U57" s="27"/>
      <c r="V57" s="27"/>
    </row>
    <row r="58" spans="1:22" s="28" customFormat="1">
      <c r="A58" s="61">
        <v>35</v>
      </c>
      <c r="B58" s="62">
        <v>44866</v>
      </c>
      <c r="C58" s="45">
        <f t="shared" si="6"/>
        <v>1725.79</v>
      </c>
      <c r="D58" s="45">
        <f t="shared" si="0"/>
        <v>117.19128915088733</v>
      </c>
      <c r="E58" s="45">
        <f t="shared" si="7"/>
        <v>1608.5987108491126</v>
      </c>
      <c r="F58" s="45">
        <f t="shared" si="8"/>
        <v>41662.031129478521</v>
      </c>
      <c r="G58" s="45"/>
      <c r="H58" s="45">
        <f t="shared" si="9"/>
        <v>1590.8829087817271</v>
      </c>
      <c r="I58" s="45">
        <f t="shared" si="10"/>
        <v>39772.072719543125</v>
      </c>
      <c r="J58" s="18"/>
      <c r="K58" s="27"/>
      <c r="L58" s="27"/>
      <c r="M58" s="32"/>
      <c r="N58" s="33"/>
      <c r="O58" s="27"/>
      <c r="P58" s="33"/>
      <c r="Q58" s="33"/>
      <c r="R58" s="33"/>
      <c r="S58" s="27"/>
      <c r="T58" s="27"/>
      <c r="U58" s="27"/>
      <c r="V58" s="27"/>
    </row>
    <row r="59" spans="1:22" s="28" customFormat="1">
      <c r="A59" s="63">
        <v>36</v>
      </c>
      <c r="B59" s="64">
        <v>44896</v>
      </c>
      <c r="C59" s="65">
        <f t="shared" si="6"/>
        <v>1725.79</v>
      </c>
      <c r="D59" s="65">
        <f t="shared" ref="D59:D83" si="11">F58*D$15/$D$11</f>
        <v>112.83466764233766</v>
      </c>
      <c r="E59" s="65">
        <f t="shared" ref="E59:E83" si="12">C59-D59</f>
        <v>1612.9553323576622</v>
      </c>
      <c r="F59" s="65">
        <f t="shared" ref="F59:F83" si="13">F58-E59</f>
        <v>40049.075797120859</v>
      </c>
      <c r="G59" s="65"/>
      <c r="H59" s="65">
        <f t="shared" si="9"/>
        <v>1590.8829087817271</v>
      </c>
      <c r="I59" s="65">
        <f t="shared" ref="I59:I83" si="14">I58-H59</f>
        <v>38181.189810761396</v>
      </c>
      <c r="J59" s="18"/>
      <c r="K59" s="27"/>
      <c r="L59" s="27"/>
      <c r="M59" s="32"/>
      <c r="N59" s="27"/>
      <c r="O59" s="27"/>
      <c r="P59" s="33"/>
      <c r="Q59" s="33"/>
      <c r="R59" s="33"/>
      <c r="S59" s="27"/>
      <c r="T59" s="27"/>
      <c r="U59" s="27"/>
      <c r="V59" s="27"/>
    </row>
    <row r="60" spans="1:22" s="28" customFormat="1">
      <c r="A60" s="61">
        <v>37</v>
      </c>
      <c r="B60" s="52">
        <v>44927</v>
      </c>
      <c r="C60" s="45">
        <f t="shared" si="6"/>
        <v>1725.79</v>
      </c>
      <c r="D60" s="45">
        <f t="shared" si="11"/>
        <v>108.46624695053566</v>
      </c>
      <c r="E60" s="45">
        <f t="shared" si="12"/>
        <v>1617.3237530494644</v>
      </c>
      <c r="F60" s="45">
        <f t="shared" si="13"/>
        <v>38431.752044071392</v>
      </c>
      <c r="G60" s="45"/>
      <c r="H60" s="45">
        <f t="shared" si="9"/>
        <v>1590.8829087817271</v>
      </c>
      <c r="I60" s="45">
        <f t="shared" si="14"/>
        <v>36590.306901979668</v>
      </c>
      <c r="J60" s="26"/>
      <c r="K60" s="30"/>
      <c r="L60" s="30"/>
      <c r="M60" s="32"/>
      <c r="N60" s="27"/>
      <c r="O60" s="27"/>
      <c r="P60" s="27"/>
      <c r="Q60" s="33"/>
      <c r="R60" s="33"/>
      <c r="S60" s="27"/>
      <c r="T60" s="27"/>
      <c r="U60" s="27"/>
      <c r="V60" s="27"/>
    </row>
    <row r="61" spans="1:22" s="28" customFormat="1">
      <c r="A61" s="61">
        <v>38</v>
      </c>
      <c r="B61" s="62">
        <v>44958</v>
      </c>
      <c r="C61" s="45">
        <f t="shared" si="6"/>
        <v>1725.79</v>
      </c>
      <c r="D61" s="45">
        <f t="shared" si="11"/>
        <v>104.08599511936002</v>
      </c>
      <c r="E61" s="45">
        <f t="shared" si="12"/>
        <v>1621.70400488064</v>
      </c>
      <c r="F61" s="45">
        <f t="shared" si="13"/>
        <v>36810.048039190755</v>
      </c>
      <c r="G61" s="45"/>
      <c r="H61" s="45">
        <f t="shared" si="9"/>
        <v>1590.8829087817271</v>
      </c>
      <c r="I61" s="45">
        <f t="shared" si="14"/>
        <v>34999.423993197939</v>
      </c>
      <c r="J61" s="26"/>
      <c r="K61" s="30"/>
      <c r="L61" s="30"/>
      <c r="M61" s="32"/>
      <c r="N61" s="143"/>
      <c r="O61" s="27"/>
      <c r="P61" s="27"/>
      <c r="Q61" s="33"/>
      <c r="R61" s="33"/>
      <c r="S61" s="27"/>
      <c r="T61" s="27"/>
      <c r="U61" s="27"/>
      <c r="V61" s="27"/>
    </row>
    <row r="62" spans="1:22" s="28" customFormat="1">
      <c r="A62" s="61">
        <v>39</v>
      </c>
      <c r="B62" s="52">
        <v>44986</v>
      </c>
      <c r="C62" s="45">
        <f t="shared" si="6"/>
        <v>1725.79</v>
      </c>
      <c r="D62" s="45">
        <f t="shared" si="11"/>
        <v>99.693880106141634</v>
      </c>
      <c r="E62" s="45">
        <f t="shared" si="12"/>
        <v>1626.0961198938583</v>
      </c>
      <c r="F62" s="45">
        <f t="shared" si="13"/>
        <v>35183.951919296895</v>
      </c>
      <c r="G62" s="45"/>
      <c r="H62" s="45">
        <f t="shared" si="9"/>
        <v>1590.8829087817271</v>
      </c>
      <c r="I62" s="45">
        <f t="shared" si="14"/>
        <v>33408.541084416211</v>
      </c>
      <c r="J62" s="26"/>
      <c r="K62" s="30"/>
      <c r="L62" s="30"/>
      <c r="M62" s="32"/>
      <c r="N62" s="143"/>
      <c r="O62" s="27"/>
      <c r="P62" s="27"/>
      <c r="Q62" s="33"/>
      <c r="R62" s="33"/>
      <c r="S62" s="27"/>
      <c r="T62" s="27"/>
      <c r="U62" s="27"/>
      <c r="V62" s="27"/>
    </row>
    <row r="63" spans="1:22" s="28" customFormat="1">
      <c r="A63" s="61">
        <v>40</v>
      </c>
      <c r="B63" s="52">
        <v>45017</v>
      </c>
      <c r="C63" s="45">
        <f t="shared" si="6"/>
        <v>1725.79</v>
      </c>
      <c r="D63" s="45">
        <f t="shared" si="11"/>
        <v>95.28986978142909</v>
      </c>
      <c r="E63" s="45">
        <f t="shared" si="12"/>
        <v>1630.5001302185708</v>
      </c>
      <c r="F63" s="45">
        <f t="shared" si="13"/>
        <v>33553.451789078325</v>
      </c>
      <c r="G63" s="45"/>
      <c r="H63" s="45">
        <f t="shared" si="9"/>
        <v>1590.8829087817271</v>
      </c>
      <c r="I63" s="45">
        <f t="shared" si="14"/>
        <v>31817.658175634482</v>
      </c>
      <c r="J63" s="26"/>
      <c r="K63" s="30"/>
      <c r="L63" s="30"/>
      <c r="M63" s="32"/>
      <c r="N63" s="143"/>
      <c r="O63" s="27"/>
      <c r="P63" s="33"/>
      <c r="Q63" s="33"/>
      <c r="R63" s="33"/>
      <c r="S63" s="27"/>
      <c r="T63" s="27"/>
      <c r="U63" s="27"/>
      <c r="V63" s="27"/>
    </row>
    <row r="64" spans="1:22" s="28" customFormat="1">
      <c r="A64" s="61">
        <v>41</v>
      </c>
      <c r="B64" s="62">
        <v>45047</v>
      </c>
      <c r="C64" s="45">
        <f t="shared" si="6"/>
        <v>1725.79</v>
      </c>
      <c r="D64" s="45">
        <f t="shared" si="11"/>
        <v>90.873931928753791</v>
      </c>
      <c r="E64" s="45">
        <f t="shared" si="12"/>
        <v>1634.9160680712462</v>
      </c>
      <c r="F64" s="45">
        <f t="shared" si="13"/>
        <v>31918.53572100708</v>
      </c>
      <c r="G64" s="45"/>
      <c r="H64" s="45">
        <f t="shared" si="9"/>
        <v>1590.8829087817271</v>
      </c>
      <c r="I64" s="45">
        <f t="shared" si="14"/>
        <v>30226.775266852754</v>
      </c>
      <c r="J64" s="26"/>
      <c r="K64" s="30"/>
      <c r="L64" s="30"/>
      <c r="M64" s="32"/>
      <c r="N64" s="143"/>
      <c r="O64" s="27"/>
      <c r="P64" s="33"/>
      <c r="Q64" s="33"/>
      <c r="R64" s="33"/>
      <c r="S64" s="27"/>
      <c r="T64" s="27"/>
      <c r="U64" s="27"/>
      <c r="V64" s="27"/>
    </row>
    <row r="65" spans="1:22" s="28" customFormat="1">
      <c r="A65" s="61">
        <v>42</v>
      </c>
      <c r="B65" s="52">
        <v>45078</v>
      </c>
      <c r="C65" s="45">
        <f t="shared" si="6"/>
        <v>1725.79</v>
      </c>
      <c r="D65" s="45">
        <f t="shared" si="11"/>
        <v>86.446034244394184</v>
      </c>
      <c r="E65" s="45">
        <f t="shared" si="12"/>
        <v>1639.3439657556057</v>
      </c>
      <c r="F65" s="45">
        <f t="shared" si="13"/>
        <v>30279.191755251475</v>
      </c>
      <c r="G65" s="45"/>
      <c r="H65" s="45">
        <f t="shared" si="9"/>
        <v>1590.8829087817271</v>
      </c>
      <c r="I65" s="45">
        <f t="shared" si="14"/>
        <v>28635.892358071025</v>
      </c>
      <c r="J65" s="26"/>
      <c r="K65" s="30"/>
      <c r="L65" s="30"/>
      <c r="M65" s="32"/>
      <c r="N65" s="143"/>
      <c r="O65" s="27"/>
      <c r="P65" s="33"/>
      <c r="Q65" s="33"/>
      <c r="R65" s="33"/>
      <c r="S65" s="27"/>
      <c r="T65" s="27"/>
      <c r="U65" s="27"/>
      <c r="V65" s="27"/>
    </row>
    <row r="66" spans="1:22" s="28" customFormat="1">
      <c r="A66" s="61">
        <v>43</v>
      </c>
      <c r="B66" s="52">
        <v>45108</v>
      </c>
      <c r="C66" s="45">
        <f t="shared" si="6"/>
        <v>1725.79</v>
      </c>
      <c r="D66" s="45">
        <f t="shared" si="11"/>
        <v>82.006144337139418</v>
      </c>
      <c r="E66" s="45">
        <f t="shared" si="12"/>
        <v>1643.7838556628606</v>
      </c>
      <c r="F66" s="45">
        <f t="shared" si="13"/>
        <v>28635.407899588616</v>
      </c>
      <c r="G66" s="45"/>
      <c r="H66" s="45">
        <f t="shared" si="9"/>
        <v>1590.8829087817271</v>
      </c>
      <c r="I66" s="45">
        <f t="shared" si="14"/>
        <v>27045.009449289297</v>
      </c>
      <c r="J66" s="26"/>
      <c r="K66" s="30"/>
      <c r="L66" s="30"/>
      <c r="M66" s="32"/>
      <c r="N66" s="33"/>
      <c r="O66" s="27"/>
      <c r="P66" s="33"/>
      <c r="Q66" s="33"/>
      <c r="R66" s="33"/>
      <c r="S66" s="27"/>
      <c r="T66" s="27"/>
      <c r="U66" s="27"/>
      <c r="V66" s="27"/>
    </row>
    <row r="67" spans="1:22" s="28" customFormat="1">
      <c r="A67" s="61">
        <v>44</v>
      </c>
      <c r="B67" s="62">
        <v>45139</v>
      </c>
      <c r="C67" s="45">
        <f t="shared" si="6"/>
        <v>1725.79</v>
      </c>
      <c r="D67" s="45">
        <f t="shared" si="11"/>
        <v>77.554229728052505</v>
      </c>
      <c r="E67" s="45">
        <f t="shared" si="12"/>
        <v>1648.2357702719476</v>
      </c>
      <c r="F67" s="45">
        <f t="shared" si="13"/>
        <v>26987.172129316667</v>
      </c>
      <c r="G67" s="45"/>
      <c r="H67" s="45">
        <f t="shared" si="9"/>
        <v>1590.8829087817271</v>
      </c>
      <c r="I67" s="45">
        <f t="shared" si="14"/>
        <v>25454.126540507568</v>
      </c>
      <c r="J67" s="26"/>
      <c r="K67" s="30"/>
      <c r="L67" s="30"/>
      <c r="M67" s="32"/>
      <c r="N67" s="27"/>
      <c r="O67" s="27"/>
      <c r="P67" s="33"/>
      <c r="Q67" s="33"/>
      <c r="R67" s="33"/>
      <c r="S67" s="27"/>
      <c r="T67" s="27"/>
      <c r="U67" s="27"/>
      <c r="V67" s="27"/>
    </row>
    <row r="68" spans="1:22" s="28" customFormat="1">
      <c r="A68" s="61">
        <v>45</v>
      </c>
      <c r="B68" s="52">
        <v>45170</v>
      </c>
      <c r="C68" s="45">
        <f t="shared" si="6"/>
        <v>1725.79</v>
      </c>
      <c r="D68" s="45">
        <f t="shared" si="11"/>
        <v>73.090257850232646</v>
      </c>
      <c r="E68" s="45">
        <f t="shared" si="12"/>
        <v>1652.6997421497674</v>
      </c>
      <c r="F68" s="45">
        <f t="shared" si="13"/>
        <v>25334.472387166898</v>
      </c>
      <c r="G68" s="45"/>
      <c r="H68" s="45">
        <f t="shared" si="9"/>
        <v>1590.8829087817271</v>
      </c>
      <c r="I68" s="45">
        <f t="shared" si="14"/>
        <v>23863.24363172584</v>
      </c>
      <c r="J68" s="26"/>
      <c r="K68" s="30"/>
      <c r="L68" s="30"/>
      <c r="M68" s="32"/>
      <c r="N68" s="27"/>
      <c r="O68" s="27"/>
      <c r="P68" s="27"/>
      <c r="Q68" s="33"/>
      <c r="R68" s="33"/>
      <c r="S68" s="27"/>
      <c r="T68" s="27"/>
      <c r="U68" s="27"/>
      <c r="V68" s="27"/>
    </row>
    <row r="69" spans="1:22" s="28" customFormat="1">
      <c r="A69" s="61">
        <v>46</v>
      </c>
      <c r="B69" s="52">
        <v>45200</v>
      </c>
      <c r="C69" s="45">
        <f t="shared" si="6"/>
        <v>1725.79</v>
      </c>
      <c r="D69" s="45">
        <f t="shared" si="11"/>
        <v>68.614196048577014</v>
      </c>
      <c r="E69" s="45">
        <f t="shared" si="12"/>
        <v>1657.1758039514229</v>
      </c>
      <c r="F69" s="45">
        <f t="shared" si="13"/>
        <v>23677.296583215473</v>
      </c>
      <c r="G69" s="45"/>
      <c r="H69" s="45">
        <f t="shared" si="9"/>
        <v>1590.8829087817271</v>
      </c>
      <c r="I69" s="45">
        <f t="shared" si="14"/>
        <v>22272.360722944111</v>
      </c>
      <c r="J69" s="26"/>
      <c r="K69" s="30"/>
      <c r="L69" s="30"/>
      <c r="M69" s="32"/>
      <c r="N69" s="143"/>
      <c r="O69" s="27"/>
      <c r="P69" s="27"/>
      <c r="Q69" s="33"/>
      <c r="R69" s="33"/>
      <c r="S69" s="27"/>
      <c r="T69" s="27"/>
      <c r="U69" s="27"/>
      <c r="V69" s="27"/>
    </row>
    <row r="70" spans="1:22" s="28" customFormat="1">
      <c r="A70" s="61">
        <v>47</v>
      </c>
      <c r="B70" s="62">
        <v>45231</v>
      </c>
      <c r="C70" s="45">
        <f t="shared" si="6"/>
        <v>1725.79</v>
      </c>
      <c r="D70" s="45">
        <f t="shared" si="11"/>
        <v>64.12601157954191</v>
      </c>
      <c r="E70" s="45">
        <f t="shared" si="12"/>
        <v>1661.6639884204581</v>
      </c>
      <c r="F70" s="45">
        <f t="shared" si="13"/>
        <v>22015.632594795014</v>
      </c>
      <c r="G70" s="45"/>
      <c r="H70" s="45">
        <f t="shared" si="9"/>
        <v>1590.8829087817271</v>
      </c>
      <c r="I70" s="45">
        <f t="shared" si="14"/>
        <v>20681.477814162383</v>
      </c>
      <c r="J70" s="26"/>
      <c r="K70" s="30"/>
      <c r="L70" s="30"/>
      <c r="M70" s="32"/>
      <c r="N70" s="143"/>
      <c r="O70" s="27"/>
      <c r="P70" s="27"/>
      <c r="Q70" s="33"/>
      <c r="R70" s="33"/>
      <c r="S70" s="27"/>
      <c r="T70" s="27"/>
      <c r="U70" s="27"/>
      <c r="V70" s="27"/>
    </row>
    <row r="71" spans="1:22" s="28" customFormat="1">
      <c r="A71" s="63">
        <v>48</v>
      </c>
      <c r="B71" s="64">
        <v>45261</v>
      </c>
      <c r="C71" s="65">
        <f t="shared" si="6"/>
        <v>1725.79</v>
      </c>
      <c r="D71" s="65">
        <f t="shared" si="11"/>
        <v>59.625671610903161</v>
      </c>
      <c r="E71" s="65">
        <f t="shared" si="12"/>
        <v>1666.1643283890969</v>
      </c>
      <c r="F71" s="65">
        <f t="shared" si="13"/>
        <v>20349.468266405918</v>
      </c>
      <c r="G71" s="65"/>
      <c r="H71" s="65">
        <f t="shared" si="9"/>
        <v>1590.8829087817271</v>
      </c>
      <c r="I71" s="65">
        <f t="shared" si="14"/>
        <v>19090.594905380654</v>
      </c>
      <c r="J71" s="26"/>
      <c r="K71" s="30"/>
      <c r="L71" s="30"/>
      <c r="M71" s="32"/>
      <c r="N71" s="143"/>
      <c r="O71" s="27"/>
      <c r="P71" s="33"/>
      <c r="Q71" s="33"/>
      <c r="R71" s="33"/>
      <c r="S71" s="27"/>
      <c r="T71" s="27"/>
      <c r="U71" s="27"/>
      <c r="V71" s="27"/>
    </row>
    <row r="72" spans="1:22" s="28" customFormat="1">
      <c r="A72" s="61">
        <v>49</v>
      </c>
      <c r="B72" s="52">
        <v>45292</v>
      </c>
      <c r="C72" s="45">
        <f t="shared" si="6"/>
        <v>1725.79</v>
      </c>
      <c r="D72" s="45">
        <f t="shared" si="11"/>
        <v>55.113143221516026</v>
      </c>
      <c r="E72" s="45">
        <f t="shared" si="12"/>
        <v>1670.6768567784839</v>
      </c>
      <c r="F72" s="45">
        <f t="shared" si="13"/>
        <v>18678.791409627433</v>
      </c>
      <c r="G72" s="45"/>
      <c r="H72" s="45">
        <f t="shared" si="9"/>
        <v>1590.8829087817271</v>
      </c>
      <c r="I72" s="45">
        <f t="shared" si="14"/>
        <v>17499.711996598926</v>
      </c>
      <c r="J72" s="26"/>
      <c r="K72" s="30"/>
      <c r="L72" s="30"/>
      <c r="M72" s="32"/>
      <c r="N72" s="143"/>
      <c r="O72" s="27"/>
      <c r="P72" s="33"/>
      <c r="Q72" s="33"/>
      <c r="R72" s="33"/>
      <c r="S72" s="27"/>
      <c r="T72" s="27"/>
      <c r="U72" s="27"/>
      <c r="V72" s="27"/>
    </row>
    <row r="73" spans="1:22" s="28" customFormat="1">
      <c r="A73" s="61">
        <v>50</v>
      </c>
      <c r="B73" s="62">
        <v>45323</v>
      </c>
      <c r="C73" s="45">
        <f t="shared" si="6"/>
        <v>1725.79</v>
      </c>
      <c r="D73" s="45">
        <f t="shared" si="11"/>
        <v>50.588393401074292</v>
      </c>
      <c r="E73" s="45">
        <f t="shared" si="12"/>
        <v>1675.2016065989258</v>
      </c>
      <c r="F73" s="45">
        <f t="shared" si="13"/>
        <v>17003.589803028506</v>
      </c>
      <c r="G73" s="45"/>
      <c r="H73" s="45">
        <f t="shared" si="9"/>
        <v>1590.8829087817271</v>
      </c>
      <c r="I73" s="45">
        <f t="shared" si="14"/>
        <v>15908.829087817199</v>
      </c>
      <c r="J73" s="26"/>
      <c r="K73" s="30"/>
      <c r="L73" s="30"/>
      <c r="M73" s="32"/>
      <c r="N73" s="143"/>
      <c r="O73" s="27"/>
      <c r="P73" s="33"/>
      <c r="Q73" s="33"/>
      <c r="R73" s="33"/>
      <c r="S73" s="27"/>
      <c r="T73" s="27"/>
      <c r="U73" s="27"/>
      <c r="V73" s="27"/>
    </row>
    <row r="74" spans="1:22" s="28" customFormat="1">
      <c r="A74" s="61">
        <v>51</v>
      </c>
      <c r="B74" s="52">
        <v>45352</v>
      </c>
      <c r="C74" s="45">
        <f t="shared" si="6"/>
        <v>1725.79</v>
      </c>
      <c r="D74" s="45">
        <f t="shared" si="11"/>
        <v>46.051389049868874</v>
      </c>
      <c r="E74" s="45">
        <f t="shared" si="12"/>
        <v>1679.738610950131</v>
      </c>
      <c r="F74" s="45">
        <f t="shared" si="13"/>
        <v>15323.851192078375</v>
      </c>
      <c r="G74" s="45"/>
      <c r="H74" s="45">
        <f t="shared" si="9"/>
        <v>1590.8829087817271</v>
      </c>
      <c r="I74" s="45">
        <f t="shared" si="14"/>
        <v>14317.946179035473</v>
      </c>
      <c r="J74" s="26"/>
      <c r="K74" s="30"/>
      <c r="L74" s="30"/>
      <c r="M74" s="32"/>
      <c r="N74" s="33"/>
      <c r="O74" s="27"/>
      <c r="P74" s="33"/>
      <c r="Q74" s="33"/>
      <c r="R74" s="33"/>
      <c r="S74" s="27"/>
      <c r="T74" s="27"/>
      <c r="U74" s="27"/>
      <c r="V74" s="27"/>
    </row>
    <row r="75" spans="1:22" s="28" customFormat="1">
      <c r="A75" s="61">
        <v>52</v>
      </c>
      <c r="B75" s="52">
        <v>45383</v>
      </c>
      <c r="C75" s="45">
        <f t="shared" si="6"/>
        <v>1725.79</v>
      </c>
      <c r="D75" s="45">
        <f t="shared" si="11"/>
        <v>41.502096978545602</v>
      </c>
      <c r="E75" s="45">
        <f t="shared" si="12"/>
        <v>1684.2879030214544</v>
      </c>
      <c r="F75" s="45">
        <f t="shared" si="13"/>
        <v>13639.563289056921</v>
      </c>
      <c r="G75" s="45"/>
      <c r="H75" s="45">
        <f t="shared" si="9"/>
        <v>1590.8829087817271</v>
      </c>
      <c r="I75" s="45">
        <f t="shared" si="14"/>
        <v>12727.063270253746</v>
      </c>
      <c r="J75" s="26"/>
      <c r="K75" s="30"/>
      <c r="L75" s="30"/>
      <c r="M75" s="32"/>
      <c r="N75" s="27"/>
      <c r="O75" s="27"/>
      <c r="P75" s="33"/>
      <c r="Q75" s="33"/>
      <c r="R75" s="33"/>
      <c r="S75" s="27"/>
      <c r="T75" s="27"/>
      <c r="U75" s="27"/>
      <c r="V75" s="27"/>
    </row>
    <row r="76" spans="1:22" s="28" customFormat="1">
      <c r="A76" s="61">
        <v>53</v>
      </c>
      <c r="B76" s="62">
        <v>45413</v>
      </c>
      <c r="C76" s="45">
        <f t="shared" si="6"/>
        <v>1725.79</v>
      </c>
      <c r="D76" s="45">
        <f t="shared" si="11"/>
        <v>36.940483907862493</v>
      </c>
      <c r="E76" s="45">
        <f t="shared" si="12"/>
        <v>1688.8495160921375</v>
      </c>
      <c r="F76" s="45">
        <f t="shared" si="13"/>
        <v>11950.713772964784</v>
      </c>
      <c r="G76" s="45"/>
      <c r="H76" s="45">
        <f t="shared" si="9"/>
        <v>1590.8829087817271</v>
      </c>
      <c r="I76" s="45">
        <f t="shared" si="14"/>
        <v>11136.180361472019</v>
      </c>
      <c r="J76" s="26"/>
      <c r="K76" s="30"/>
      <c r="L76" s="30"/>
      <c r="M76" s="32"/>
      <c r="N76" s="27"/>
      <c r="O76" s="27"/>
      <c r="P76" s="27"/>
      <c r="Q76" s="33"/>
      <c r="R76" s="33"/>
      <c r="S76" s="27"/>
      <c r="T76" s="27"/>
      <c r="U76" s="27"/>
      <c r="V76" s="27"/>
    </row>
    <row r="77" spans="1:22" s="28" customFormat="1">
      <c r="A77" s="61">
        <v>54</v>
      </c>
      <c r="B77" s="52">
        <v>45444</v>
      </c>
      <c r="C77" s="45">
        <f t="shared" si="6"/>
        <v>1725.79</v>
      </c>
      <c r="D77" s="45">
        <f t="shared" si="11"/>
        <v>32.366516468446292</v>
      </c>
      <c r="E77" s="45">
        <f t="shared" si="12"/>
        <v>1693.4234835315538</v>
      </c>
      <c r="F77" s="45">
        <f t="shared" si="13"/>
        <v>10257.290289433229</v>
      </c>
      <c r="G77" s="45"/>
      <c r="H77" s="45">
        <f t="shared" si="9"/>
        <v>1590.8829087817271</v>
      </c>
      <c r="I77" s="45">
        <f t="shared" si="14"/>
        <v>9545.2974526902926</v>
      </c>
      <c r="J77" s="26"/>
      <c r="K77" s="30"/>
      <c r="L77" s="30"/>
      <c r="M77" s="32"/>
      <c r="N77" s="143"/>
      <c r="O77" s="27"/>
      <c r="P77" s="27"/>
      <c r="Q77" s="33"/>
      <c r="R77" s="33"/>
      <c r="S77" s="27"/>
      <c r="T77" s="27"/>
      <c r="U77" s="27"/>
      <c r="V77" s="27"/>
    </row>
    <row r="78" spans="1:22" s="28" customFormat="1">
      <c r="A78" s="61">
        <v>55</v>
      </c>
      <c r="B78" s="52">
        <v>45474</v>
      </c>
      <c r="C78" s="45">
        <f t="shared" si="6"/>
        <v>1725.79</v>
      </c>
      <c r="D78" s="45">
        <f t="shared" si="11"/>
        <v>27.780161200548331</v>
      </c>
      <c r="E78" s="45">
        <f t="shared" si="12"/>
        <v>1698.0098387994517</v>
      </c>
      <c r="F78" s="45">
        <f t="shared" si="13"/>
        <v>8559.2804506337779</v>
      </c>
      <c r="G78" s="45"/>
      <c r="H78" s="45">
        <f t="shared" si="9"/>
        <v>1590.8829087817271</v>
      </c>
      <c r="I78" s="45">
        <f t="shared" si="14"/>
        <v>7954.414543908566</v>
      </c>
      <c r="J78" s="26"/>
      <c r="K78" s="30"/>
      <c r="L78" s="30"/>
      <c r="M78" s="32"/>
      <c r="N78" s="143"/>
      <c r="O78" s="27"/>
      <c r="P78" s="27"/>
      <c r="Q78" s="33"/>
      <c r="R78" s="33"/>
      <c r="S78" s="27"/>
      <c r="T78" s="27"/>
      <c r="U78" s="27"/>
      <c r="V78" s="27"/>
    </row>
    <row r="79" spans="1:22" s="28" customFormat="1">
      <c r="A79" s="61">
        <v>56</v>
      </c>
      <c r="B79" s="62">
        <v>45505</v>
      </c>
      <c r="C79" s="45">
        <f t="shared" si="6"/>
        <v>1725.79</v>
      </c>
      <c r="D79" s="45">
        <f t="shared" si="11"/>
        <v>23.181384553799816</v>
      </c>
      <c r="E79" s="45">
        <f t="shared" si="12"/>
        <v>1702.6086154462002</v>
      </c>
      <c r="F79" s="45">
        <f t="shared" si="13"/>
        <v>6856.6718351875779</v>
      </c>
      <c r="G79" s="45"/>
      <c r="H79" s="45">
        <f t="shared" si="9"/>
        <v>1590.8829087817271</v>
      </c>
      <c r="I79" s="45">
        <f t="shared" si="14"/>
        <v>6363.5316351268393</v>
      </c>
      <c r="J79" s="26"/>
      <c r="K79" s="30"/>
      <c r="L79" s="30"/>
      <c r="M79" s="32"/>
      <c r="N79" s="143"/>
      <c r="O79" s="27"/>
      <c r="P79" s="33"/>
      <c r="Q79" s="33"/>
      <c r="R79" s="33"/>
      <c r="S79" s="27"/>
      <c r="T79" s="27"/>
      <c r="U79" s="27"/>
      <c r="V79" s="27"/>
    </row>
    <row r="80" spans="1:22" s="28" customFormat="1">
      <c r="A80" s="61">
        <v>57</v>
      </c>
      <c r="B80" s="52">
        <v>45536</v>
      </c>
      <c r="C80" s="45">
        <f t="shared" si="6"/>
        <v>1725.79</v>
      </c>
      <c r="D80" s="45">
        <f t="shared" si="11"/>
        <v>18.570152886966358</v>
      </c>
      <c r="E80" s="45">
        <f t="shared" si="12"/>
        <v>1707.2198471130337</v>
      </c>
      <c r="F80" s="45">
        <f t="shared" si="13"/>
        <v>5149.4519880745447</v>
      </c>
      <c r="G80" s="45"/>
      <c r="H80" s="45">
        <f t="shared" si="9"/>
        <v>1590.8829087817271</v>
      </c>
      <c r="I80" s="45">
        <f t="shared" si="14"/>
        <v>4772.6487263451127</v>
      </c>
      <c r="J80" s="5"/>
      <c r="K80" s="32"/>
      <c r="L80" s="32"/>
      <c r="M80" s="32"/>
      <c r="N80" s="143"/>
      <c r="O80" s="27"/>
      <c r="P80" s="33"/>
      <c r="Q80" s="33"/>
      <c r="R80" s="33"/>
      <c r="S80" s="27"/>
      <c r="T80" s="27"/>
      <c r="U80" s="27"/>
      <c r="V80" s="27"/>
    </row>
    <row r="81" spans="1:22" s="28" customFormat="1">
      <c r="A81" s="61">
        <v>58</v>
      </c>
      <c r="B81" s="52">
        <v>45566</v>
      </c>
      <c r="C81" s="45">
        <f t="shared" si="6"/>
        <v>1725.79</v>
      </c>
      <c r="D81" s="45">
        <f t="shared" si="11"/>
        <v>13.946432467701891</v>
      </c>
      <c r="E81" s="45">
        <f t="shared" si="12"/>
        <v>1711.843567532298</v>
      </c>
      <c r="F81" s="45">
        <f t="shared" si="13"/>
        <v>3437.6084205422467</v>
      </c>
      <c r="G81" s="45"/>
      <c r="H81" s="45">
        <f t="shared" si="9"/>
        <v>1590.8829087817271</v>
      </c>
      <c r="I81" s="45">
        <f t="shared" si="14"/>
        <v>3181.7658175633856</v>
      </c>
      <c r="J81" s="5"/>
      <c r="K81" s="32"/>
      <c r="L81" s="32"/>
      <c r="M81" s="32"/>
      <c r="N81" s="143"/>
      <c r="O81" s="27"/>
      <c r="P81" s="33"/>
      <c r="Q81" s="33"/>
      <c r="R81" s="33"/>
      <c r="S81" s="27"/>
      <c r="T81" s="27"/>
      <c r="U81" s="27"/>
      <c r="V81" s="27"/>
    </row>
    <row r="82" spans="1:22" s="28" customFormat="1">
      <c r="A82" s="61">
        <v>59</v>
      </c>
      <c r="B82" s="62">
        <v>45597</v>
      </c>
      <c r="C82" s="45">
        <f t="shared" si="6"/>
        <v>1725.79</v>
      </c>
      <c r="D82" s="45">
        <f t="shared" si="11"/>
        <v>9.3101894723019178</v>
      </c>
      <c r="E82" s="45">
        <f t="shared" si="12"/>
        <v>1716.479810527698</v>
      </c>
      <c r="F82" s="45">
        <f t="shared" si="13"/>
        <v>1721.1286100145487</v>
      </c>
      <c r="G82" s="45"/>
      <c r="H82" s="45">
        <f t="shared" si="9"/>
        <v>1590.8829087817271</v>
      </c>
      <c r="I82" s="45">
        <f t="shared" si="14"/>
        <v>1590.8829087816584</v>
      </c>
      <c r="J82" s="5"/>
      <c r="K82" s="32"/>
      <c r="L82" s="32"/>
      <c r="M82" s="32"/>
      <c r="N82" s="27"/>
      <c r="O82" s="27"/>
      <c r="P82" s="27"/>
      <c r="Q82" s="27"/>
      <c r="R82" s="27"/>
      <c r="S82" s="27"/>
      <c r="T82" s="27"/>
      <c r="U82" s="27"/>
      <c r="V82" s="27"/>
    </row>
    <row r="83" spans="1:22" s="28" customFormat="1">
      <c r="A83" s="63">
        <v>60</v>
      </c>
      <c r="B83" s="64">
        <v>45627</v>
      </c>
      <c r="C83" s="65">
        <f t="shared" si="6"/>
        <v>1725.79</v>
      </c>
      <c r="D83" s="65">
        <f t="shared" si="11"/>
        <v>4.6613899854560694</v>
      </c>
      <c r="E83" s="65">
        <f t="shared" si="12"/>
        <v>1721.1286100145439</v>
      </c>
      <c r="F83" s="65">
        <f t="shared" si="13"/>
        <v>4.7748471843078732E-12</v>
      </c>
      <c r="G83" s="65"/>
      <c r="H83" s="65">
        <f t="shared" si="9"/>
        <v>1590.8829087817271</v>
      </c>
      <c r="I83" s="65">
        <f t="shared" si="14"/>
        <v>-6.8666849983856082E-11</v>
      </c>
      <c r="J83" s="5"/>
      <c r="K83" s="32"/>
      <c r="L83" s="32"/>
      <c r="M83" s="32"/>
      <c r="N83" s="27"/>
      <c r="O83" s="27"/>
      <c r="P83" s="27"/>
      <c r="Q83" s="27"/>
      <c r="R83" s="27"/>
      <c r="S83" s="27"/>
      <c r="T83" s="27"/>
      <c r="U83" s="27"/>
      <c r="V83" s="27"/>
    </row>
    <row r="84" spans="1:22" s="28" customFormat="1">
      <c r="C84" s="27"/>
      <c r="D84" s="27"/>
      <c r="E84" s="27"/>
      <c r="F84" s="27"/>
      <c r="G84" s="27"/>
      <c r="H84" s="33"/>
      <c r="I84" s="32"/>
      <c r="J84" s="5"/>
      <c r="K84" s="32"/>
      <c r="L84" s="32"/>
      <c r="M84" s="32"/>
      <c r="N84" s="27"/>
      <c r="O84" s="27"/>
      <c r="P84" s="27"/>
      <c r="Q84" s="27"/>
      <c r="R84" s="27"/>
      <c r="S84" s="27"/>
      <c r="T84" s="27"/>
      <c r="U84" s="27"/>
      <c r="V84" s="27"/>
    </row>
    <row r="85" spans="1:22" s="28" customFormat="1">
      <c r="C85" s="27"/>
      <c r="D85" s="27"/>
      <c r="E85" s="27"/>
      <c r="F85" s="27"/>
      <c r="G85" s="27"/>
      <c r="H85" s="33"/>
      <c r="I85" s="32"/>
      <c r="J85" s="5"/>
      <c r="K85" s="32"/>
      <c r="L85" s="32"/>
      <c r="M85" s="32"/>
      <c r="N85" s="27"/>
      <c r="O85" s="27"/>
      <c r="P85" s="27"/>
      <c r="Q85" s="27"/>
      <c r="R85" s="27"/>
      <c r="S85" s="27"/>
      <c r="T85" s="27"/>
      <c r="U85" s="27"/>
      <c r="V85" s="27"/>
    </row>
    <row r="86" spans="1:22" s="28" customFormat="1">
      <c r="C86" s="27"/>
      <c r="D86" s="27"/>
      <c r="E86" s="27"/>
      <c r="F86" s="27"/>
      <c r="G86" s="27"/>
      <c r="H86" s="33"/>
      <c r="I86" s="32"/>
      <c r="J86" s="5"/>
      <c r="K86" s="32"/>
      <c r="L86" s="32"/>
      <c r="M86" s="32"/>
      <c r="N86" s="27"/>
      <c r="O86" s="27"/>
      <c r="P86" s="27"/>
      <c r="Q86" s="27"/>
      <c r="R86" s="27"/>
      <c r="S86" s="27"/>
      <c r="T86" s="27"/>
      <c r="U86" s="27"/>
      <c r="V86" s="27"/>
    </row>
    <row r="87" spans="1:22" s="28" customFormat="1">
      <c r="C87" s="27"/>
      <c r="D87" s="27"/>
      <c r="E87" s="27"/>
      <c r="F87" s="27"/>
      <c r="G87" s="27"/>
      <c r="H87" s="33"/>
      <c r="I87" s="30"/>
      <c r="J87" s="26"/>
      <c r="K87" s="30"/>
      <c r="L87" s="30"/>
      <c r="M87" s="32"/>
      <c r="N87" s="27"/>
      <c r="O87" s="27"/>
      <c r="P87" s="27"/>
      <c r="Q87" s="27"/>
      <c r="R87" s="27"/>
      <c r="S87" s="27"/>
      <c r="T87" s="27"/>
      <c r="U87" s="27"/>
      <c r="V87" s="27"/>
    </row>
    <row r="88" spans="1:22" s="28" customFormat="1">
      <c r="C88" s="27"/>
      <c r="D88" s="27"/>
      <c r="E88" s="27"/>
      <c r="F88" s="27"/>
      <c r="G88" s="27"/>
      <c r="H88" s="33"/>
      <c r="I88" s="32"/>
      <c r="J88" s="5"/>
      <c r="K88" s="32"/>
      <c r="L88" s="32"/>
      <c r="M88" s="32"/>
      <c r="N88" s="27"/>
      <c r="O88" s="27"/>
      <c r="P88" s="27"/>
      <c r="Q88" s="27"/>
      <c r="R88" s="27"/>
      <c r="S88" s="27"/>
      <c r="T88" s="27"/>
      <c r="U88" s="27"/>
      <c r="V88" s="27"/>
    </row>
    <row r="89" spans="1:22" s="28" customFormat="1">
      <c r="C89" s="27"/>
      <c r="D89" s="27"/>
      <c r="E89" s="27"/>
      <c r="F89" s="27"/>
      <c r="G89" s="27"/>
      <c r="H89" s="33"/>
      <c r="I89" s="30"/>
      <c r="J89" s="26"/>
      <c r="K89" s="30"/>
      <c r="L89" s="30"/>
      <c r="M89" s="32"/>
      <c r="N89" s="27"/>
      <c r="O89" s="27"/>
      <c r="P89" s="27"/>
      <c r="Q89" s="27"/>
      <c r="R89" s="27"/>
      <c r="S89" s="27"/>
      <c r="T89" s="27"/>
      <c r="U89" s="27"/>
      <c r="V89" s="27"/>
    </row>
    <row r="90" spans="1:22" s="28" customFormat="1">
      <c r="C90" s="27"/>
      <c r="D90" s="27"/>
      <c r="E90" s="27"/>
      <c r="F90" s="27"/>
      <c r="G90" s="27"/>
      <c r="H90" s="33"/>
      <c r="I90" s="32"/>
      <c r="J90" s="5"/>
      <c r="K90" s="32"/>
      <c r="L90" s="32"/>
      <c r="M90" s="32"/>
      <c r="N90" s="27"/>
      <c r="O90" s="27"/>
      <c r="P90" s="27"/>
      <c r="Q90" s="27"/>
      <c r="R90" s="27"/>
      <c r="S90" s="27"/>
      <c r="T90" s="27"/>
      <c r="U90" s="27"/>
      <c r="V90" s="27"/>
    </row>
    <row r="91" spans="1:22" s="28" customFormat="1">
      <c r="C91" s="27"/>
      <c r="D91" s="27"/>
      <c r="E91" s="27"/>
      <c r="F91" s="27"/>
      <c r="G91" s="27"/>
      <c r="H91" s="33"/>
      <c r="I91" s="32"/>
      <c r="J91" s="5"/>
      <c r="K91" s="32"/>
      <c r="L91" s="32"/>
      <c r="M91" s="32"/>
      <c r="N91" s="27"/>
      <c r="O91" s="27"/>
      <c r="P91" s="27"/>
      <c r="Q91" s="27"/>
      <c r="R91" s="27"/>
      <c r="S91" s="27"/>
      <c r="T91" s="27"/>
      <c r="U91" s="27"/>
      <c r="V91" s="27"/>
    </row>
    <row r="92" spans="1:22" s="28" customFormat="1">
      <c r="C92" s="27"/>
      <c r="D92" s="27"/>
      <c r="E92" s="27"/>
      <c r="F92" s="27"/>
      <c r="G92" s="27"/>
      <c r="H92" s="33"/>
      <c r="I92" s="32"/>
      <c r="J92" s="5"/>
      <c r="K92" s="32"/>
      <c r="L92" s="32"/>
      <c r="M92" s="32"/>
      <c r="N92" s="27"/>
      <c r="O92" s="27"/>
      <c r="P92" s="27"/>
      <c r="Q92" s="27"/>
      <c r="R92" s="27"/>
      <c r="S92" s="27"/>
      <c r="T92" s="27"/>
      <c r="U92" s="27"/>
      <c r="V92" s="27"/>
    </row>
    <row r="93" spans="1:22" s="28" customFormat="1">
      <c r="C93" s="27"/>
      <c r="D93" s="27"/>
      <c r="E93" s="27"/>
      <c r="F93" s="27"/>
      <c r="G93" s="27"/>
      <c r="H93" s="33"/>
      <c r="I93" s="32"/>
      <c r="J93" s="5"/>
      <c r="K93" s="32"/>
      <c r="L93" s="32"/>
      <c r="M93" s="32"/>
      <c r="N93" s="27"/>
      <c r="O93" s="27"/>
      <c r="P93" s="27"/>
      <c r="Q93" s="27"/>
      <c r="R93" s="27"/>
      <c r="S93" s="27"/>
      <c r="T93" s="27"/>
      <c r="U93" s="27"/>
      <c r="V93" s="27"/>
    </row>
    <row r="94" spans="1:22" s="28" customFormat="1">
      <c r="C94" s="27"/>
      <c r="D94" s="27"/>
      <c r="E94" s="27"/>
      <c r="F94" s="27"/>
      <c r="G94" s="27"/>
      <c r="H94" s="33"/>
      <c r="I94" s="32"/>
      <c r="J94" s="5"/>
      <c r="K94" s="32"/>
      <c r="L94" s="32"/>
      <c r="M94" s="32"/>
      <c r="N94" s="27"/>
      <c r="O94" s="27"/>
      <c r="P94" s="27"/>
      <c r="Q94" s="27"/>
      <c r="R94" s="27"/>
      <c r="S94" s="27"/>
      <c r="T94" s="27"/>
      <c r="U94" s="27"/>
      <c r="V94" s="27"/>
    </row>
    <row r="95" spans="1:22" s="28" customFormat="1">
      <c r="C95" s="27"/>
      <c r="D95" s="32"/>
      <c r="E95" s="32"/>
      <c r="F95" s="32"/>
      <c r="G95" s="32"/>
      <c r="H95" s="32"/>
      <c r="I95" s="32"/>
      <c r="J95" s="5"/>
      <c r="K95" s="32"/>
      <c r="L95" s="32"/>
      <c r="M95" s="32"/>
      <c r="N95" s="27"/>
      <c r="O95" s="27"/>
      <c r="P95" s="27"/>
      <c r="Q95" s="27"/>
      <c r="R95" s="27"/>
      <c r="S95" s="27"/>
      <c r="T95" s="27"/>
      <c r="U95" s="27"/>
      <c r="V95" s="27"/>
    </row>
    <row r="96" spans="1:22">
      <c r="C96" s="30"/>
      <c r="D96" s="32"/>
      <c r="E96" s="32"/>
      <c r="F96" s="32"/>
      <c r="G96" s="32"/>
      <c r="H96" s="32"/>
      <c r="I96" s="30"/>
      <c r="J96" s="26"/>
      <c r="K96" s="30"/>
      <c r="L96" s="30"/>
      <c r="M96" s="32"/>
      <c r="N96" s="30"/>
      <c r="O96" s="30"/>
      <c r="P96" s="30"/>
      <c r="Q96" s="30"/>
      <c r="R96" s="30"/>
      <c r="S96" s="30"/>
      <c r="T96" s="30"/>
      <c r="U96" s="30"/>
      <c r="V96" s="30"/>
    </row>
    <row r="97" spans="3:22">
      <c r="C97" s="30"/>
      <c r="D97" s="32"/>
      <c r="E97" s="32"/>
      <c r="F97" s="32"/>
      <c r="G97" s="32"/>
      <c r="H97" s="32"/>
      <c r="I97" s="32"/>
      <c r="J97" s="5"/>
      <c r="K97" s="32"/>
      <c r="L97" s="32"/>
      <c r="M97" s="32"/>
      <c r="N97" s="30"/>
      <c r="O97" s="30"/>
      <c r="P97" s="30"/>
      <c r="Q97" s="30"/>
      <c r="R97" s="30"/>
      <c r="S97" s="30"/>
      <c r="T97" s="30"/>
      <c r="U97" s="30"/>
      <c r="V97" s="30"/>
    </row>
    <row r="98" spans="3:22">
      <c r="C98" s="30"/>
      <c r="D98" s="32"/>
      <c r="E98" s="32"/>
      <c r="F98" s="32"/>
      <c r="G98" s="32"/>
      <c r="H98" s="32"/>
      <c r="I98" s="32"/>
      <c r="J98" s="5"/>
      <c r="K98" s="32"/>
      <c r="L98" s="32"/>
      <c r="M98" s="32"/>
      <c r="N98" s="30"/>
      <c r="O98" s="30"/>
      <c r="P98" s="30"/>
      <c r="Q98" s="30"/>
      <c r="R98" s="30"/>
      <c r="S98" s="30"/>
      <c r="T98" s="30"/>
      <c r="U98" s="30"/>
      <c r="V98" s="30"/>
    </row>
    <row r="99" spans="3:22">
      <c r="C99" s="30"/>
      <c r="D99" s="32"/>
      <c r="E99" s="32"/>
      <c r="F99" s="32"/>
      <c r="G99" s="32"/>
      <c r="H99" s="32"/>
      <c r="I99" s="32"/>
      <c r="J99" s="5"/>
      <c r="K99" s="32"/>
      <c r="L99" s="32"/>
      <c r="M99" s="30"/>
      <c r="N99" s="30"/>
      <c r="O99" s="30"/>
      <c r="P99" s="30"/>
      <c r="Q99" s="30"/>
      <c r="R99" s="30"/>
      <c r="S99" s="30"/>
      <c r="T99" s="30"/>
      <c r="U99" s="30"/>
      <c r="V99" s="30"/>
    </row>
    <row r="100" spans="3:22">
      <c r="C100" s="30"/>
      <c r="D100" s="32"/>
      <c r="E100" s="32"/>
      <c r="F100" s="32"/>
      <c r="G100" s="32"/>
      <c r="H100" s="32"/>
      <c r="I100" s="32"/>
      <c r="J100" s="5"/>
      <c r="K100" s="32"/>
      <c r="L100" s="32"/>
      <c r="M100" s="30"/>
      <c r="N100" s="30"/>
      <c r="O100" s="30"/>
      <c r="P100" s="30"/>
      <c r="Q100" s="30"/>
      <c r="R100" s="30"/>
      <c r="S100" s="30"/>
      <c r="T100" s="30"/>
      <c r="U100" s="30"/>
      <c r="V100" s="30"/>
    </row>
    <row r="101" spans="3:22">
      <c r="C101" s="30"/>
      <c r="D101" s="32"/>
      <c r="E101" s="32"/>
      <c r="F101" s="32"/>
      <c r="G101" s="32"/>
      <c r="H101" s="32"/>
      <c r="I101" s="32"/>
      <c r="J101" s="5"/>
      <c r="K101" s="32"/>
      <c r="L101" s="32"/>
      <c r="M101" s="30"/>
      <c r="N101" s="30"/>
      <c r="O101" s="30"/>
      <c r="P101" s="30"/>
      <c r="Q101" s="30"/>
      <c r="R101" s="30"/>
      <c r="S101" s="30"/>
      <c r="T101" s="30"/>
      <c r="U101" s="30"/>
      <c r="V101" s="30"/>
    </row>
    <row r="102" spans="3:22">
      <c r="C102" s="30"/>
      <c r="D102" s="32"/>
      <c r="E102" s="32"/>
      <c r="F102" s="32"/>
      <c r="G102" s="32"/>
      <c r="H102" s="32"/>
      <c r="I102" s="32"/>
      <c r="J102" s="5"/>
      <c r="K102" s="32"/>
      <c r="L102" s="32"/>
      <c r="M102" s="30"/>
      <c r="N102" s="30"/>
      <c r="O102" s="30"/>
      <c r="P102" s="30"/>
      <c r="Q102" s="30"/>
      <c r="R102" s="30"/>
      <c r="S102" s="30"/>
      <c r="T102" s="30"/>
      <c r="U102" s="30"/>
      <c r="V102" s="30"/>
    </row>
    <row r="103" spans="3:22">
      <c r="C103" s="30"/>
      <c r="D103" s="32"/>
      <c r="E103" s="32"/>
      <c r="F103" s="32"/>
      <c r="G103" s="32"/>
      <c r="H103" s="32"/>
      <c r="I103" s="32"/>
      <c r="J103" s="5"/>
      <c r="K103" s="32"/>
      <c r="L103" s="32"/>
      <c r="M103" s="30"/>
      <c r="N103" s="30"/>
      <c r="O103" s="30"/>
      <c r="P103" s="30"/>
      <c r="Q103" s="30"/>
      <c r="R103" s="30"/>
      <c r="S103" s="30"/>
      <c r="T103" s="30"/>
      <c r="U103" s="30"/>
      <c r="V103" s="30"/>
    </row>
    <row r="104" spans="3:22">
      <c r="C104" s="30"/>
      <c r="D104" s="32"/>
      <c r="E104" s="32"/>
      <c r="F104" s="32"/>
      <c r="G104" s="32"/>
      <c r="H104" s="32"/>
      <c r="I104" s="32"/>
      <c r="J104" s="5"/>
      <c r="K104" s="32"/>
      <c r="L104" s="32"/>
      <c r="M104" s="30"/>
      <c r="N104" s="30"/>
      <c r="O104" s="30"/>
      <c r="P104" s="30"/>
      <c r="Q104" s="30"/>
      <c r="R104" s="30"/>
      <c r="S104" s="30"/>
      <c r="T104" s="30"/>
      <c r="U104" s="30"/>
      <c r="V104" s="30"/>
    </row>
    <row r="105" spans="3:22">
      <c r="C105" s="30"/>
      <c r="D105" s="32"/>
      <c r="E105" s="32"/>
      <c r="F105" s="32"/>
      <c r="G105" s="32"/>
      <c r="H105" s="32"/>
      <c r="I105" s="32"/>
      <c r="J105" s="5"/>
      <c r="K105" s="32"/>
      <c r="L105" s="32"/>
      <c r="M105" s="30"/>
      <c r="N105" s="30"/>
      <c r="O105" s="30"/>
      <c r="P105" s="30"/>
      <c r="Q105" s="30"/>
      <c r="R105" s="30"/>
      <c r="S105" s="30"/>
      <c r="T105" s="30"/>
      <c r="U105" s="30"/>
      <c r="V105" s="30"/>
    </row>
    <row r="106" spans="3:22">
      <c r="C106" s="30"/>
      <c r="D106" s="32"/>
      <c r="E106" s="32"/>
      <c r="F106" s="32"/>
      <c r="G106" s="32"/>
      <c r="H106" s="32"/>
      <c r="I106" s="32"/>
      <c r="J106" s="5"/>
      <c r="K106" s="32"/>
      <c r="L106" s="32"/>
      <c r="M106" s="30"/>
      <c r="N106" s="30"/>
      <c r="O106" s="30"/>
      <c r="P106" s="30"/>
      <c r="Q106" s="30"/>
      <c r="R106" s="30"/>
      <c r="S106" s="30"/>
      <c r="T106" s="30"/>
      <c r="U106" s="30"/>
      <c r="V106" s="30"/>
    </row>
    <row r="107" spans="3:22">
      <c r="C107" s="30"/>
      <c r="D107" s="32"/>
      <c r="E107" s="32"/>
      <c r="F107" s="32"/>
      <c r="G107" s="32"/>
      <c r="H107" s="32"/>
      <c r="I107" s="32"/>
      <c r="J107" s="5"/>
      <c r="K107" s="32"/>
      <c r="L107" s="32"/>
      <c r="M107" s="30"/>
      <c r="N107" s="30"/>
      <c r="O107" s="30"/>
      <c r="P107" s="30"/>
      <c r="Q107" s="30"/>
      <c r="R107" s="30"/>
      <c r="S107" s="30"/>
      <c r="T107" s="30"/>
      <c r="U107" s="30"/>
      <c r="V107" s="30"/>
    </row>
    <row r="108" spans="3:22">
      <c r="C108" s="30"/>
      <c r="D108" s="32"/>
      <c r="E108" s="32"/>
      <c r="F108" s="32"/>
      <c r="G108" s="32"/>
      <c r="H108" s="32"/>
      <c r="I108" s="32"/>
      <c r="J108" s="5"/>
      <c r="K108" s="32"/>
      <c r="L108" s="32"/>
      <c r="M108" s="30"/>
      <c r="N108" s="30"/>
      <c r="O108" s="30"/>
      <c r="P108" s="30"/>
      <c r="Q108" s="30"/>
      <c r="R108" s="30"/>
      <c r="S108" s="30"/>
      <c r="T108" s="30"/>
      <c r="U108" s="30"/>
      <c r="V108" s="30"/>
    </row>
    <row r="109" spans="3:22">
      <c r="C109" s="30"/>
      <c r="D109" s="32"/>
      <c r="E109" s="32"/>
      <c r="F109" s="32"/>
      <c r="G109" s="32"/>
      <c r="H109" s="32"/>
      <c r="I109" s="32"/>
      <c r="J109" s="5"/>
      <c r="K109" s="32"/>
      <c r="L109" s="32"/>
      <c r="M109" s="30"/>
      <c r="N109" s="30"/>
      <c r="O109" s="30"/>
      <c r="P109" s="30"/>
      <c r="Q109" s="30"/>
      <c r="R109" s="30"/>
      <c r="S109" s="30"/>
      <c r="T109" s="30"/>
      <c r="U109" s="30"/>
      <c r="V109" s="30"/>
    </row>
    <row r="110" spans="3:22">
      <c r="C110" s="30"/>
      <c r="D110" s="32"/>
      <c r="E110" s="32"/>
      <c r="F110" s="32"/>
      <c r="G110" s="32"/>
      <c r="H110" s="32"/>
      <c r="I110" s="32"/>
      <c r="J110" s="5"/>
      <c r="K110" s="32"/>
      <c r="L110" s="32"/>
      <c r="M110" s="30"/>
      <c r="N110" s="30"/>
      <c r="O110" s="30"/>
      <c r="P110" s="30"/>
      <c r="Q110" s="30"/>
      <c r="R110" s="30"/>
      <c r="S110" s="30"/>
      <c r="T110" s="30"/>
      <c r="U110" s="30"/>
      <c r="V110" s="30"/>
    </row>
    <row r="111" spans="3:22">
      <c r="C111" s="30"/>
      <c r="D111" s="32"/>
      <c r="E111" s="32"/>
      <c r="F111" s="32"/>
      <c r="G111" s="32"/>
      <c r="H111" s="32"/>
      <c r="I111" s="32"/>
      <c r="J111" s="5"/>
      <c r="K111" s="32"/>
      <c r="L111" s="32"/>
      <c r="M111" s="30"/>
      <c r="N111" s="30"/>
      <c r="O111" s="30"/>
      <c r="P111" s="30"/>
      <c r="Q111" s="30"/>
      <c r="R111" s="30"/>
      <c r="S111" s="30"/>
      <c r="T111" s="30"/>
      <c r="U111" s="30"/>
      <c r="V111" s="30"/>
    </row>
    <row r="112" spans="3:22">
      <c r="C112" s="30"/>
      <c r="D112" s="32"/>
      <c r="E112" s="32"/>
      <c r="F112" s="32"/>
      <c r="G112" s="32"/>
      <c r="H112" s="32"/>
      <c r="I112" s="32"/>
      <c r="J112" s="5"/>
      <c r="K112" s="32"/>
      <c r="L112" s="32"/>
      <c r="M112" s="30"/>
      <c r="N112" s="30"/>
      <c r="O112" s="30"/>
      <c r="P112" s="30"/>
      <c r="Q112" s="30"/>
      <c r="R112" s="30"/>
      <c r="S112" s="30"/>
      <c r="T112" s="30"/>
      <c r="U112" s="30"/>
      <c r="V112" s="30"/>
    </row>
    <row r="113" spans="3:22">
      <c r="C113" s="30"/>
      <c r="D113" s="32"/>
      <c r="E113" s="32"/>
      <c r="F113" s="32"/>
      <c r="G113" s="32"/>
      <c r="H113" s="32"/>
      <c r="I113" s="32"/>
      <c r="J113" s="5"/>
      <c r="K113" s="32"/>
      <c r="L113" s="32"/>
      <c r="M113" s="30"/>
      <c r="N113" s="30"/>
      <c r="O113" s="30"/>
      <c r="P113" s="30"/>
      <c r="Q113" s="30"/>
      <c r="R113" s="30"/>
      <c r="S113" s="30"/>
      <c r="T113" s="30"/>
      <c r="U113" s="30"/>
      <c r="V113" s="30"/>
    </row>
    <row r="114" spans="3:22">
      <c r="C114" s="30"/>
      <c r="D114" s="32"/>
      <c r="E114" s="32"/>
      <c r="F114" s="32"/>
      <c r="G114" s="32"/>
      <c r="H114" s="32"/>
      <c r="I114" s="32"/>
      <c r="J114" s="5"/>
      <c r="K114" s="32"/>
      <c r="L114" s="32"/>
      <c r="M114" s="30"/>
      <c r="N114" s="30"/>
      <c r="O114" s="30"/>
      <c r="P114" s="30"/>
      <c r="Q114" s="30"/>
      <c r="R114" s="30"/>
      <c r="S114" s="30"/>
      <c r="T114" s="30"/>
      <c r="U114" s="30"/>
      <c r="V114" s="30"/>
    </row>
    <row r="115" spans="3:22">
      <c r="C115" s="30"/>
      <c r="D115" s="32"/>
      <c r="E115" s="32"/>
      <c r="F115" s="32"/>
      <c r="G115" s="32"/>
      <c r="H115" s="32"/>
      <c r="I115" s="32"/>
      <c r="J115" s="5"/>
      <c r="K115" s="32"/>
      <c r="L115" s="32"/>
      <c r="M115" s="30"/>
      <c r="N115" s="30"/>
      <c r="O115" s="30"/>
      <c r="P115" s="30"/>
      <c r="Q115" s="30"/>
      <c r="R115" s="30"/>
      <c r="S115" s="30"/>
      <c r="T115" s="30"/>
      <c r="U115" s="30"/>
      <c r="V115" s="30"/>
    </row>
    <row r="116" spans="3:22">
      <c r="C116" s="30"/>
      <c r="D116" s="32"/>
      <c r="E116" s="32"/>
      <c r="F116" s="32"/>
      <c r="G116" s="32"/>
      <c r="H116" s="32"/>
      <c r="I116" s="32"/>
      <c r="J116" s="5"/>
      <c r="K116" s="32"/>
      <c r="L116" s="32"/>
      <c r="M116" s="30"/>
      <c r="N116" s="30"/>
      <c r="O116" s="30"/>
      <c r="P116" s="30"/>
      <c r="Q116" s="30"/>
      <c r="R116" s="30"/>
      <c r="S116" s="30"/>
      <c r="T116" s="30"/>
      <c r="U116" s="30"/>
      <c r="V116" s="30"/>
    </row>
    <row r="117" spans="3:22">
      <c r="C117" s="30"/>
      <c r="D117" s="32"/>
      <c r="E117" s="32"/>
      <c r="F117" s="32"/>
      <c r="G117" s="32"/>
      <c r="H117" s="32"/>
      <c r="I117" s="32"/>
      <c r="J117" s="5"/>
      <c r="K117" s="32"/>
      <c r="L117" s="32"/>
      <c r="M117" s="30"/>
      <c r="N117" s="30"/>
      <c r="O117" s="30"/>
      <c r="P117" s="30"/>
      <c r="Q117" s="30"/>
      <c r="R117" s="30"/>
      <c r="S117" s="30"/>
      <c r="T117" s="30"/>
      <c r="U117" s="30"/>
      <c r="V117" s="30"/>
    </row>
    <row r="118" spans="3:22">
      <c r="C118" s="30"/>
      <c r="D118" s="32"/>
      <c r="E118" s="32"/>
      <c r="F118" s="32"/>
      <c r="G118" s="32"/>
      <c r="H118" s="32"/>
      <c r="I118" s="32"/>
      <c r="J118" s="5"/>
      <c r="K118" s="32"/>
      <c r="L118" s="32"/>
      <c r="M118" s="30"/>
      <c r="N118" s="30"/>
      <c r="O118" s="30"/>
      <c r="P118" s="30"/>
      <c r="Q118" s="30"/>
      <c r="R118" s="30"/>
      <c r="S118" s="30"/>
      <c r="T118" s="30"/>
      <c r="U118" s="30"/>
      <c r="V118" s="30"/>
    </row>
    <row r="119" spans="3:22">
      <c r="C119" s="30"/>
      <c r="D119" s="32"/>
      <c r="E119" s="32"/>
      <c r="F119" s="32"/>
      <c r="G119" s="32"/>
      <c r="H119" s="32"/>
      <c r="I119" s="32"/>
      <c r="J119" s="5"/>
      <c r="K119" s="32"/>
      <c r="L119" s="32"/>
      <c r="M119" s="30"/>
      <c r="N119" s="30"/>
      <c r="O119" s="30"/>
      <c r="P119" s="30"/>
      <c r="Q119" s="30"/>
      <c r="R119" s="30"/>
      <c r="S119" s="30"/>
      <c r="T119" s="30"/>
      <c r="U119" s="30"/>
      <c r="V119" s="30"/>
    </row>
    <row r="120" spans="3:22">
      <c r="C120" s="30"/>
      <c r="D120" s="32"/>
      <c r="E120" s="32"/>
      <c r="F120" s="32"/>
      <c r="G120" s="32"/>
      <c r="H120" s="32"/>
      <c r="I120" s="32"/>
      <c r="J120" s="5"/>
      <c r="K120" s="32"/>
      <c r="L120" s="32"/>
      <c r="M120" s="30"/>
      <c r="N120" s="30"/>
      <c r="O120" s="30"/>
      <c r="P120" s="30"/>
      <c r="Q120" s="30"/>
      <c r="R120" s="30"/>
      <c r="S120" s="30"/>
      <c r="T120" s="30"/>
      <c r="U120" s="30"/>
      <c r="V120" s="30"/>
    </row>
    <row r="121" spans="3:22">
      <c r="C121" s="30"/>
      <c r="D121" s="32"/>
      <c r="E121" s="32"/>
      <c r="F121" s="32"/>
      <c r="G121" s="32"/>
      <c r="H121" s="32"/>
      <c r="I121" s="32"/>
      <c r="J121" s="5"/>
      <c r="K121" s="32"/>
      <c r="L121" s="32"/>
      <c r="M121" s="30"/>
      <c r="N121" s="30"/>
      <c r="O121" s="30"/>
      <c r="P121" s="30"/>
      <c r="Q121" s="30"/>
      <c r="R121" s="30"/>
      <c r="S121" s="30"/>
      <c r="T121" s="30"/>
      <c r="U121" s="30"/>
      <c r="V121" s="30"/>
    </row>
    <row r="122" spans="3:22">
      <c r="C122" s="30"/>
      <c r="D122" s="32"/>
      <c r="E122" s="32"/>
      <c r="F122" s="32"/>
      <c r="G122" s="32"/>
      <c r="H122" s="32"/>
      <c r="I122" s="32"/>
      <c r="J122" s="5"/>
      <c r="K122" s="32"/>
      <c r="L122" s="32"/>
      <c r="M122" s="30"/>
      <c r="N122" s="30"/>
      <c r="O122" s="30"/>
      <c r="P122" s="30"/>
      <c r="Q122" s="30"/>
      <c r="R122" s="30"/>
      <c r="S122" s="30"/>
      <c r="T122" s="30"/>
      <c r="U122" s="30"/>
      <c r="V122" s="30"/>
    </row>
    <row r="123" spans="3:22">
      <c r="C123" s="30"/>
      <c r="D123" s="32"/>
      <c r="E123" s="32"/>
      <c r="F123" s="32"/>
      <c r="G123" s="32"/>
      <c r="H123" s="32"/>
      <c r="I123" s="32"/>
      <c r="J123" s="5"/>
      <c r="K123" s="32"/>
      <c r="L123" s="32"/>
      <c r="M123" s="30"/>
      <c r="N123" s="30"/>
      <c r="O123" s="30"/>
      <c r="P123" s="30"/>
      <c r="Q123" s="30"/>
      <c r="R123" s="30"/>
      <c r="S123" s="30"/>
      <c r="T123" s="30"/>
      <c r="U123" s="30"/>
      <c r="V123" s="30"/>
    </row>
    <row r="124" spans="3:22">
      <c r="C124" s="30"/>
      <c r="D124" s="32"/>
      <c r="E124" s="32"/>
      <c r="F124" s="32"/>
      <c r="G124" s="32"/>
      <c r="H124" s="32"/>
      <c r="I124" s="32"/>
      <c r="J124" s="5"/>
      <c r="K124" s="32"/>
      <c r="L124" s="32"/>
      <c r="M124" s="30"/>
      <c r="N124" s="30"/>
      <c r="O124" s="30"/>
      <c r="P124" s="30"/>
      <c r="Q124" s="30"/>
      <c r="R124" s="30"/>
      <c r="S124" s="30"/>
      <c r="T124" s="30"/>
      <c r="U124" s="30"/>
      <c r="V124" s="30"/>
    </row>
    <row r="125" spans="3:22">
      <c r="C125" s="30"/>
      <c r="D125" s="32"/>
      <c r="E125" s="32"/>
      <c r="F125" s="32"/>
      <c r="G125" s="32"/>
      <c r="H125" s="32"/>
      <c r="I125" s="32"/>
      <c r="J125" s="5"/>
      <c r="K125" s="32"/>
      <c r="L125" s="32"/>
      <c r="M125" s="30"/>
      <c r="N125" s="30"/>
      <c r="O125" s="30"/>
      <c r="P125" s="30"/>
      <c r="Q125" s="30"/>
      <c r="R125" s="30"/>
      <c r="S125" s="30"/>
      <c r="T125" s="30"/>
      <c r="U125" s="30"/>
      <c r="V125" s="30"/>
    </row>
    <row r="126" spans="3:22">
      <c r="C126" s="30"/>
      <c r="D126" s="32"/>
      <c r="E126" s="32"/>
      <c r="F126" s="32"/>
      <c r="G126" s="32"/>
      <c r="H126" s="32"/>
      <c r="I126" s="32"/>
      <c r="J126" s="5"/>
      <c r="K126" s="32"/>
      <c r="L126" s="32"/>
      <c r="M126" s="30"/>
      <c r="N126" s="30"/>
      <c r="O126" s="30"/>
      <c r="P126" s="30"/>
      <c r="Q126" s="30"/>
      <c r="R126" s="30"/>
      <c r="S126" s="30"/>
      <c r="T126" s="30"/>
      <c r="U126" s="30"/>
      <c r="V126" s="30"/>
    </row>
    <row r="127" spans="3:22">
      <c r="C127" s="30"/>
      <c r="D127" s="32"/>
      <c r="E127" s="32"/>
      <c r="F127" s="32"/>
      <c r="G127" s="32"/>
      <c r="H127" s="32"/>
      <c r="I127" s="32"/>
      <c r="J127" s="5"/>
      <c r="K127" s="32"/>
      <c r="L127" s="32"/>
      <c r="M127" s="30"/>
      <c r="N127" s="30"/>
      <c r="O127" s="30"/>
      <c r="P127" s="30"/>
      <c r="Q127" s="30"/>
      <c r="R127" s="30"/>
      <c r="S127" s="30"/>
      <c r="T127" s="30"/>
      <c r="U127" s="30"/>
      <c r="V127" s="30"/>
    </row>
    <row r="128" spans="3:22" s="31" customFormat="1">
      <c r="C128" s="32"/>
      <c r="D128" s="32"/>
      <c r="E128" s="32"/>
      <c r="F128" s="32"/>
      <c r="G128" s="32"/>
      <c r="H128" s="32"/>
      <c r="I128" s="32"/>
      <c r="J128" s="5"/>
      <c r="K128" s="32"/>
      <c r="L128" s="32"/>
      <c r="M128" s="32"/>
      <c r="N128" s="32"/>
      <c r="O128" s="32"/>
      <c r="P128" s="32"/>
      <c r="Q128" s="32"/>
      <c r="R128" s="32"/>
      <c r="S128" s="32"/>
      <c r="T128" s="32"/>
      <c r="U128" s="32"/>
      <c r="V128" s="32"/>
    </row>
    <row r="129" spans="3:22" s="31" customFormat="1">
      <c r="C129" s="32"/>
      <c r="D129" s="32"/>
      <c r="E129" s="32"/>
      <c r="F129" s="32"/>
      <c r="G129" s="32"/>
      <c r="H129" s="32"/>
      <c r="I129" s="32"/>
      <c r="J129" s="5"/>
      <c r="K129" s="32"/>
      <c r="L129" s="32"/>
      <c r="M129" s="32"/>
      <c r="N129" s="32"/>
      <c r="O129" s="32"/>
      <c r="P129" s="32"/>
      <c r="Q129" s="32"/>
      <c r="R129" s="32"/>
      <c r="S129" s="32"/>
      <c r="T129" s="32"/>
      <c r="U129" s="32"/>
      <c r="V129" s="32"/>
    </row>
    <row r="130" spans="3:22" s="31" customFormat="1">
      <c r="C130" s="32"/>
      <c r="D130" s="32"/>
      <c r="E130" s="32"/>
      <c r="F130" s="32"/>
      <c r="G130" s="32"/>
      <c r="H130" s="32"/>
      <c r="I130" s="32"/>
      <c r="J130" s="5"/>
      <c r="K130" s="32"/>
      <c r="L130" s="32"/>
      <c r="M130" s="32"/>
      <c r="N130" s="32"/>
      <c r="O130" s="32"/>
      <c r="P130" s="32"/>
      <c r="Q130" s="32"/>
      <c r="R130" s="32"/>
      <c r="S130" s="32"/>
      <c r="T130" s="32"/>
      <c r="U130" s="32"/>
      <c r="V130" s="32"/>
    </row>
    <row r="131" spans="3:22" s="31" customFormat="1">
      <c r="C131" s="32"/>
      <c r="D131" s="32"/>
      <c r="E131" s="32"/>
      <c r="F131" s="32"/>
      <c r="G131" s="32"/>
      <c r="H131" s="32"/>
      <c r="I131" s="32"/>
      <c r="J131" s="5"/>
      <c r="K131" s="32"/>
      <c r="L131" s="32"/>
      <c r="M131" s="32"/>
      <c r="N131" s="32"/>
      <c r="O131" s="32"/>
      <c r="P131" s="32"/>
      <c r="Q131" s="32"/>
      <c r="R131" s="32"/>
      <c r="S131" s="32"/>
      <c r="T131" s="32"/>
      <c r="U131" s="32"/>
      <c r="V131" s="32"/>
    </row>
    <row r="132" spans="3:22" s="31" customFormat="1">
      <c r="C132" s="32"/>
      <c r="D132" s="32"/>
      <c r="E132" s="32"/>
      <c r="F132" s="32"/>
      <c r="G132" s="32"/>
      <c r="H132" s="32"/>
      <c r="I132" s="32"/>
      <c r="J132" s="5"/>
      <c r="K132" s="32"/>
      <c r="L132" s="32"/>
      <c r="M132" s="32"/>
      <c r="N132" s="32"/>
      <c r="O132" s="32"/>
      <c r="P132" s="32"/>
      <c r="Q132" s="32"/>
      <c r="R132" s="32"/>
      <c r="S132" s="32"/>
      <c r="T132" s="32"/>
      <c r="U132" s="32"/>
      <c r="V132" s="32"/>
    </row>
    <row r="133" spans="3:22" s="31" customFormat="1">
      <c r="C133" s="32"/>
      <c r="D133" s="32"/>
      <c r="E133" s="32"/>
      <c r="F133" s="32"/>
      <c r="G133" s="32"/>
      <c r="H133" s="32"/>
      <c r="I133" s="32"/>
      <c r="J133" s="5"/>
      <c r="K133" s="32"/>
      <c r="L133" s="32"/>
      <c r="M133" s="32"/>
      <c r="N133" s="32"/>
      <c r="O133" s="32"/>
      <c r="P133" s="32"/>
      <c r="Q133" s="32"/>
      <c r="R133" s="32"/>
      <c r="S133" s="32"/>
      <c r="T133" s="32"/>
      <c r="U133" s="32"/>
      <c r="V133" s="32"/>
    </row>
    <row r="134" spans="3:22" s="31" customFormat="1">
      <c r="C134" s="32"/>
      <c r="D134" s="32"/>
      <c r="E134" s="32"/>
      <c r="F134" s="32"/>
      <c r="G134" s="32"/>
      <c r="H134" s="32"/>
      <c r="I134" s="32"/>
      <c r="J134" s="5"/>
      <c r="K134" s="32"/>
      <c r="L134" s="32"/>
      <c r="M134" s="32"/>
      <c r="N134" s="32"/>
      <c r="O134" s="32"/>
      <c r="P134" s="32"/>
      <c r="Q134" s="32"/>
      <c r="R134" s="32"/>
      <c r="S134" s="32"/>
      <c r="T134" s="32"/>
      <c r="U134" s="32"/>
      <c r="V134" s="32"/>
    </row>
    <row r="135" spans="3:22">
      <c r="C135" s="30"/>
      <c r="D135" s="32"/>
      <c r="E135" s="32"/>
      <c r="F135" s="32"/>
      <c r="G135" s="32"/>
      <c r="H135" s="32"/>
      <c r="I135" s="32"/>
      <c r="J135" s="5"/>
      <c r="K135" s="32"/>
      <c r="L135" s="32"/>
      <c r="M135" s="30"/>
      <c r="N135" s="30"/>
      <c r="O135" s="30"/>
      <c r="P135" s="30"/>
      <c r="Q135" s="30"/>
      <c r="R135" s="30"/>
      <c r="S135" s="30"/>
      <c r="T135" s="30"/>
      <c r="U135" s="30"/>
      <c r="V135" s="30"/>
    </row>
    <row r="136" spans="3:22" s="31" customFormat="1">
      <c r="C136" s="32"/>
      <c r="D136" s="32"/>
      <c r="E136" s="32"/>
      <c r="F136" s="32"/>
      <c r="G136" s="32"/>
      <c r="H136" s="32"/>
      <c r="I136" s="32"/>
      <c r="J136" s="5"/>
      <c r="K136" s="32"/>
      <c r="L136" s="32"/>
      <c r="M136" s="32"/>
      <c r="N136" s="32"/>
      <c r="O136" s="32"/>
      <c r="P136" s="32"/>
      <c r="Q136" s="32"/>
      <c r="R136" s="32"/>
      <c r="S136" s="32"/>
      <c r="T136" s="32"/>
      <c r="U136" s="32"/>
      <c r="V136" s="32"/>
    </row>
    <row r="137" spans="3:22" s="31" customFormat="1">
      <c r="C137" s="32"/>
      <c r="D137" s="32"/>
      <c r="E137" s="32"/>
      <c r="F137" s="32"/>
      <c r="G137" s="32"/>
      <c r="H137" s="32"/>
      <c r="I137" s="32"/>
      <c r="J137" s="5"/>
      <c r="K137" s="32"/>
      <c r="L137" s="32"/>
      <c r="M137" s="32"/>
      <c r="N137" s="32"/>
      <c r="O137" s="32"/>
      <c r="P137" s="32"/>
      <c r="Q137" s="32"/>
      <c r="R137" s="32"/>
      <c r="S137" s="32"/>
      <c r="T137" s="32"/>
      <c r="U137" s="32"/>
      <c r="V137" s="32"/>
    </row>
    <row r="138" spans="3:22" s="31" customFormat="1">
      <c r="C138" s="32"/>
      <c r="D138" s="32"/>
      <c r="E138" s="32"/>
      <c r="F138" s="32"/>
      <c r="G138" s="32"/>
      <c r="H138" s="32"/>
      <c r="I138" s="32"/>
      <c r="J138" s="5"/>
      <c r="K138" s="32"/>
      <c r="L138" s="32"/>
      <c r="M138" s="32"/>
      <c r="N138" s="32"/>
      <c r="O138" s="32"/>
      <c r="P138" s="32"/>
      <c r="Q138" s="32"/>
      <c r="R138" s="32"/>
      <c r="S138" s="32"/>
      <c r="T138" s="32"/>
      <c r="U138" s="32"/>
      <c r="V138" s="32"/>
    </row>
    <row r="139" spans="3:22" s="31" customFormat="1">
      <c r="C139" s="32"/>
      <c r="D139" s="32"/>
      <c r="E139" s="32"/>
      <c r="F139" s="32"/>
      <c r="G139" s="32"/>
      <c r="H139" s="32"/>
      <c r="I139" s="32"/>
      <c r="J139" s="5"/>
      <c r="K139" s="32"/>
      <c r="L139" s="32"/>
      <c r="M139" s="32"/>
      <c r="N139" s="32"/>
      <c r="O139" s="32"/>
      <c r="P139" s="32"/>
      <c r="Q139" s="32"/>
      <c r="R139" s="32"/>
      <c r="S139" s="32"/>
      <c r="T139" s="32"/>
      <c r="U139" s="32"/>
      <c r="V139" s="32"/>
    </row>
    <row r="140" spans="3:22" s="31" customFormat="1">
      <c r="C140" s="32"/>
      <c r="D140" s="32"/>
      <c r="E140" s="32"/>
      <c r="F140" s="32"/>
      <c r="G140" s="32"/>
      <c r="H140" s="32"/>
      <c r="I140" s="32"/>
      <c r="J140" s="5"/>
      <c r="K140" s="32"/>
      <c r="L140" s="32"/>
      <c r="M140" s="32"/>
      <c r="N140" s="32"/>
      <c r="O140" s="32"/>
      <c r="P140" s="32"/>
      <c r="Q140" s="32"/>
      <c r="R140" s="32"/>
      <c r="S140" s="32"/>
      <c r="T140" s="32"/>
      <c r="U140" s="32"/>
      <c r="V140" s="32"/>
    </row>
    <row r="141" spans="3:22" s="31" customFormat="1">
      <c r="C141" s="32"/>
      <c r="D141" s="32"/>
      <c r="E141" s="32"/>
      <c r="F141" s="32"/>
      <c r="G141" s="32"/>
      <c r="H141" s="32"/>
      <c r="I141" s="32"/>
      <c r="J141" s="5"/>
      <c r="K141" s="32"/>
      <c r="L141" s="32"/>
      <c r="M141" s="32"/>
      <c r="N141" s="32"/>
      <c r="O141" s="32"/>
      <c r="P141" s="32"/>
      <c r="Q141" s="32"/>
      <c r="R141" s="32"/>
      <c r="S141" s="32"/>
      <c r="T141" s="32"/>
      <c r="U141" s="32"/>
      <c r="V141" s="32"/>
    </row>
    <row r="142" spans="3:22" s="31" customFormat="1">
      <c r="C142" s="32"/>
      <c r="D142" s="32"/>
      <c r="E142" s="32"/>
      <c r="F142" s="32"/>
      <c r="G142" s="32"/>
      <c r="H142" s="32"/>
      <c r="I142" s="32"/>
      <c r="J142" s="5"/>
      <c r="K142" s="32"/>
      <c r="L142" s="32"/>
      <c r="M142" s="32"/>
      <c r="N142" s="32"/>
      <c r="O142" s="32"/>
      <c r="P142" s="32"/>
      <c r="Q142" s="32"/>
      <c r="R142" s="32"/>
      <c r="S142" s="32"/>
      <c r="T142" s="32"/>
      <c r="U142" s="32"/>
      <c r="V142" s="32"/>
    </row>
    <row r="143" spans="3:22" s="31" customFormat="1">
      <c r="C143" s="32"/>
      <c r="D143" s="32"/>
      <c r="E143" s="32"/>
      <c r="F143" s="32"/>
      <c r="G143" s="32"/>
      <c r="H143" s="32"/>
      <c r="I143" s="32"/>
      <c r="J143" s="5"/>
      <c r="K143" s="32"/>
      <c r="L143" s="32"/>
      <c r="M143" s="32"/>
      <c r="N143" s="32"/>
      <c r="O143" s="32"/>
      <c r="P143" s="32"/>
      <c r="Q143" s="32"/>
      <c r="R143" s="32"/>
      <c r="S143" s="32"/>
      <c r="T143" s="32"/>
      <c r="U143" s="32"/>
      <c r="V143" s="32"/>
    </row>
    <row r="144" spans="3:22" s="31" customFormat="1">
      <c r="C144" s="32"/>
      <c r="D144" s="32"/>
      <c r="E144" s="32"/>
      <c r="F144" s="32"/>
      <c r="G144" s="32"/>
      <c r="H144" s="32"/>
      <c r="I144" s="32"/>
      <c r="J144" s="5"/>
      <c r="K144" s="32"/>
      <c r="L144" s="32"/>
      <c r="M144" s="32"/>
      <c r="N144" s="32"/>
      <c r="O144" s="32"/>
      <c r="P144" s="32"/>
      <c r="Q144" s="32"/>
      <c r="R144" s="32"/>
      <c r="S144" s="32"/>
      <c r="T144" s="32"/>
      <c r="U144" s="32"/>
      <c r="V144" s="32"/>
    </row>
    <row r="145" spans="3:22" s="31" customFormat="1">
      <c r="C145" s="32"/>
      <c r="D145" s="32"/>
      <c r="E145" s="32"/>
      <c r="F145" s="32"/>
      <c r="G145" s="32"/>
      <c r="H145" s="32"/>
      <c r="I145" s="32"/>
      <c r="J145" s="5"/>
      <c r="K145" s="32"/>
      <c r="L145" s="32"/>
      <c r="M145" s="32"/>
      <c r="N145" s="32"/>
      <c r="O145" s="32"/>
      <c r="P145" s="32"/>
      <c r="Q145" s="32"/>
      <c r="R145" s="32"/>
      <c r="S145" s="32"/>
      <c r="T145" s="32"/>
      <c r="U145" s="32"/>
      <c r="V145" s="32"/>
    </row>
    <row r="146" spans="3:22" s="31" customFormat="1">
      <c r="C146" s="32"/>
      <c r="D146" s="32"/>
      <c r="E146" s="32"/>
      <c r="F146" s="32"/>
      <c r="G146" s="32"/>
      <c r="H146" s="32"/>
      <c r="I146" s="32"/>
      <c r="J146" s="5"/>
      <c r="K146" s="32"/>
      <c r="L146" s="32"/>
      <c r="M146" s="32"/>
      <c r="N146" s="32"/>
      <c r="O146" s="32"/>
      <c r="P146" s="32"/>
      <c r="Q146" s="32"/>
      <c r="R146" s="32"/>
      <c r="S146" s="32"/>
      <c r="T146" s="32"/>
      <c r="U146" s="32"/>
      <c r="V146" s="32"/>
    </row>
    <row r="147" spans="3:22" s="31" customFormat="1">
      <c r="C147" s="32"/>
      <c r="D147" s="32"/>
      <c r="E147" s="32"/>
      <c r="F147" s="32"/>
      <c r="G147" s="32"/>
      <c r="H147" s="32"/>
      <c r="I147" s="32"/>
      <c r="J147" s="5"/>
      <c r="K147" s="32"/>
      <c r="L147" s="32"/>
      <c r="M147" s="32"/>
      <c r="N147" s="32"/>
      <c r="O147" s="32"/>
      <c r="P147" s="32"/>
      <c r="Q147" s="32"/>
      <c r="R147" s="32"/>
      <c r="S147" s="32"/>
      <c r="T147" s="32"/>
      <c r="U147" s="32"/>
      <c r="V147" s="32"/>
    </row>
    <row r="148" spans="3:22" s="31" customFormat="1">
      <c r="C148" s="32"/>
      <c r="D148" s="32"/>
      <c r="E148" s="32"/>
      <c r="F148" s="32"/>
      <c r="G148" s="32"/>
      <c r="H148" s="32"/>
      <c r="I148" s="32"/>
      <c r="J148" s="5"/>
      <c r="K148" s="32"/>
      <c r="L148" s="32"/>
      <c r="M148" s="32"/>
      <c r="N148" s="32"/>
      <c r="O148" s="32"/>
      <c r="P148" s="32"/>
      <c r="Q148" s="32"/>
      <c r="R148" s="32"/>
      <c r="S148" s="32"/>
      <c r="T148" s="32"/>
      <c r="U148" s="32"/>
      <c r="V148" s="32"/>
    </row>
    <row r="149" spans="3:22" s="31" customFormat="1">
      <c r="C149" s="32"/>
      <c r="D149" s="32"/>
      <c r="E149" s="32"/>
      <c r="F149" s="32"/>
      <c r="G149" s="32"/>
      <c r="H149" s="32"/>
      <c r="I149" s="32"/>
      <c r="J149" s="5"/>
      <c r="K149" s="32"/>
      <c r="L149" s="32"/>
      <c r="M149" s="32"/>
      <c r="N149" s="32"/>
      <c r="O149" s="32"/>
      <c r="P149" s="32"/>
      <c r="Q149" s="32"/>
      <c r="R149" s="32"/>
      <c r="S149" s="32"/>
      <c r="T149" s="32"/>
      <c r="U149" s="32"/>
      <c r="V149" s="32"/>
    </row>
    <row r="150" spans="3:22" s="31" customFormat="1">
      <c r="C150" s="32"/>
      <c r="D150" s="32"/>
      <c r="E150" s="32"/>
      <c r="F150" s="32"/>
      <c r="G150" s="32"/>
      <c r="H150" s="32"/>
      <c r="I150" s="32"/>
      <c r="J150" s="5"/>
      <c r="K150" s="32"/>
      <c r="L150" s="32"/>
      <c r="M150" s="32"/>
      <c r="N150" s="32"/>
      <c r="O150" s="32"/>
      <c r="P150" s="32"/>
      <c r="Q150" s="32"/>
      <c r="R150" s="32"/>
      <c r="S150" s="32"/>
      <c r="T150" s="32"/>
      <c r="U150" s="32"/>
      <c r="V150" s="32"/>
    </row>
    <row r="151" spans="3:22" s="31" customFormat="1">
      <c r="C151" s="32"/>
      <c r="D151" s="32"/>
      <c r="E151" s="32"/>
      <c r="F151" s="32"/>
      <c r="G151" s="32"/>
      <c r="H151" s="32"/>
      <c r="I151" s="32"/>
      <c r="J151" s="5"/>
      <c r="K151" s="32"/>
      <c r="L151" s="32"/>
      <c r="M151" s="32"/>
      <c r="N151" s="32"/>
      <c r="O151" s="32"/>
      <c r="P151" s="32"/>
      <c r="Q151" s="32"/>
      <c r="R151" s="32"/>
      <c r="S151" s="32"/>
      <c r="T151" s="32"/>
      <c r="U151" s="32"/>
      <c r="V151" s="32"/>
    </row>
    <row r="152" spans="3:22" s="31" customFormat="1">
      <c r="C152" s="32"/>
      <c r="D152" s="32"/>
      <c r="E152" s="32"/>
      <c r="F152" s="32"/>
      <c r="G152" s="32"/>
      <c r="H152" s="32"/>
      <c r="I152" s="32"/>
      <c r="J152" s="5"/>
      <c r="K152" s="32"/>
      <c r="L152" s="32"/>
      <c r="M152" s="32"/>
      <c r="N152" s="32"/>
      <c r="O152" s="32"/>
      <c r="P152" s="32"/>
      <c r="Q152" s="32"/>
      <c r="R152" s="32"/>
      <c r="S152" s="32"/>
      <c r="T152" s="32"/>
      <c r="U152" s="32"/>
      <c r="V152" s="32"/>
    </row>
    <row r="153" spans="3:22" s="31" customFormat="1">
      <c r="C153" s="32"/>
      <c r="D153" s="32"/>
      <c r="E153" s="32"/>
      <c r="F153" s="32"/>
      <c r="G153" s="32"/>
      <c r="H153" s="32"/>
      <c r="I153" s="32"/>
      <c r="J153" s="5"/>
      <c r="K153" s="32"/>
      <c r="L153" s="32"/>
      <c r="M153" s="32"/>
      <c r="N153" s="32"/>
      <c r="O153" s="32"/>
      <c r="P153" s="32"/>
      <c r="Q153" s="32"/>
      <c r="R153" s="32"/>
      <c r="S153" s="32"/>
      <c r="T153" s="32"/>
      <c r="U153" s="32"/>
      <c r="V153" s="32"/>
    </row>
    <row r="154" spans="3:22" s="31" customFormat="1">
      <c r="C154" s="32"/>
      <c r="D154" s="32"/>
      <c r="E154" s="32"/>
      <c r="F154" s="32"/>
      <c r="G154" s="32"/>
      <c r="H154" s="32"/>
      <c r="I154" s="32"/>
      <c r="J154" s="5"/>
      <c r="K154" s="32"/>
      <c r="L154" s="32"/>
      <c r="M154" s="32"/>
      <c r="N154" s="32"/>
      <c r="O154" s="32"/>
      <c r="P154" s="32"/>
      <c r="Q154" s="32"/>
      <c r="R154" s="32"/>
      <c r="S154" s="32"/>
      <c r="T154" s="32"/>
      <c r="U154" s="32"/>
      <c r="V154" s="32"/>
    </row>
    <row r="155" spans="3:22" s="31" customFormat="1">
      <c r="C155" s="32"/>
      <c r="D155" s="32"/>
      <c r="E155" s="32"/>
      <c r="F155" s="32"/>
      <c r="G155" s="32"/>
      <c r="H155" s="32"/>
      <c r="I155" s="32"/>
      <c r="J155" s="5"/>
      <c r="K155" s="32"/>
      <c r="L155" s="32"/>
      <c r="M155" s="32"/>
      <c r="N155" s="32"/>
      <c r="O155" s="32"/>
      <c r="P155" s="32"/>
      <c r="Q155" s="32"/>
      <c r="R155" s="32"/>
      <c r="S155" s="32"/>
      <c r="T155" s="32"/>
      <c r="U155" s="32"/>
      <c r="V155" s="32"/>
    </row>
    <row r="156" spans="3:22" s="31" customFormat="1">
      <c r="C156" s="32"/>
      <c r="D156" s="32"/>
      <c r="E156" s="32"/>
      <c r="F156" s="32"/>
      <c r="G156" s="32"/>
      <c r="H156" s="32"/>
      <c r="I156" s="32"/>
      <c r="J156" s="5"/>
      <c r="K156" s="32"/>
      <c r="L156" s="32"/>
      <c r="M156" s="32"/>
      <c r="N156" s="32"/>
      <c r="O156" s="32"/>
      <c r="P156" s="32"/>
      <c r="Q156" s="32"/>
      <c r="R156" s="32"/>
      <c r="S156" s="32"/>
      <c r="T156" s="32"/>
      <c r="U156" s="32"/>
      <c r="V156" s="32"/>
    </row>
    <row r="157" spans="3:22" s="31" customFormat="1">
      <c r="C157" s="32"/>
      <c r="D157" s="32"/>
      <c r="E157" s="32"/>
      <c r="F157" s="32"/>
      <c r="G157" s="32"/>
      <c r="H157" s="32"/>
      <c r="I157" s="32"/>
      <c r="J157" s="5"/>
      <c r="K157" s="32"/>
      <c r="L157" s="32"/>
      <c r="M157" s="32"/>
      <c r="N157" s="32"/>
      <c r="O157" s="32"/>
      <c r="P157" s="32"/>
      <c r="Q157" s="32"/>
      <c r="R157" s="32"/>
      <c r="S157" s="32"/>
      <c r="T157" s="32"/>
      <c r="U157" s="32"/>
      <c r="V157" s="32"/>
    </row>
    <row r="158" spans="3:22" s="31" customFormat="1">
      <c r="C158" s="32"/>
      <c r="D158" s="32"/>
      <c r="E158" s="32"/>
      <c r="F158" s="32"/>
      <c r="G158" s="32"/>
      <c r="H158" s="32"/>
      <c r="I158" s="32"/>
      <c r="J158" s="5"/>
      <c r="K158" s="32"/>
      <c r="L158" s="32"/>
      <c r="M158" s="32"/>
      <c r="N158" s="32"/>
      <c r="O158" s="32"/>
      <c r="P158" s="32"/>
      <c r="Q158" s="32"/>
      <c r="R158" s="32"/>
      <c r="S158" s="32"/>
      <c r="T158" s="32"/>
      <c r="U158" s="32"/>
      <c r="V158" s="32"/>
    </row>
    <row r="159" spans="3:22" s="31" customFormat="1">
      <c r="C159" s="32"/>
      <c r="D159" s="32"/>
      <c r="E159" s="32"/>
      <c r="F159" s="32"/>
      <c r="G159" s="32"/>
      <c r="H159" s="32"/>
      <c r="I159" s="32"/>
      <c r="J159" s="5"/>
      <c r="K159" s="32"/>
      <c r="L159" s="32"/>
      <c r="M159" s="32"/>
      <c r="N159" s="32"/>
      <c r="O159" s="32"/>
      <c r="P159" s="32"/>
      <c r="Q159" s="32"/>
      <c r="R159" s="32"/>
      <c r="S159" s="32"/>
      <c r="T159" s="32"/>
      <c r="U159" s="32"/>
      <c r="V159" s="32"/>
    </row>
    <row r="160" spans="3:22" s="31" customFormat="1">
      <c r="C160" s="32"/>
      <c r="D160" s="32"/>
      <c r="E160" s="32"/>
      <c r="F160" s="32"/>
      <c r="G160" s="32"/>
      <c r="H160" s="32"/>
      <c r="I160" s="32"/>
      <c r="J160" s="5"/>
      <c r="K160" s="32"/>
      <c r="L160" s="32"/>
      <c r="M160" s="32"/>
      <c r="N160" s="32"/>
      <c r="O160" s="32"/>
      <c r="P160" s="32"/>
      <c r="Q160" s="32"/>
      <c r="R160" s="32"/>
      <c r="S160" s="32"/>
      <c r="T160" s="32"/>
      <c r="U160" s="32"/>
      <c r="V160" s="32"/>
    </row>
    <row r="161" spans="3:22" s="31" customFormat="1">
      <c r="C161" s="32"/>
      <c r="D161" s="32"/>
      <c r="E161" s="32"/>
      <c r="F161" s="32"/>
      <c r="G161" s="32"/>
      <c r="H161" s="32"/>
      <c r="I161" s="32"/>
      <c r="J161" s="5"/>
      <c r="K161" s="32"/>
      <c r="L161" s="32"/>
      <c r="M161" s="32"/>
      <c r="N161" s="32"/>
      <c r="O161" s="32"/>
      <c r="P161" s="32"/>
      <c r="Q161" s="32"/>
      <c r="R161" s="32"/>
      <c r="S161" s="32"/>
      <c r="T161" s="32"/>
      <c r="U161" s="32"/>
      <c r="V161" s="32"/>
    </row>
    <row r="162" spans="3:22" s="31" customFormat="1">
      <c r="C162" s="32"/>
      <c r="D162" s="32"/>
      <c r="E162" s="32"/>
      <c r="F162" s="32"/>
      <c r="G162" s="32"/>
      <c r="H162" s="32"/>
      <c r="I162" s="32"/>
      <c r="J162" s="5"/>
      <c r="K162" s="32"/>
      <c r="L162" s="32"/>
      <c r="M162" s="32"/>
      <c r="N162" s="32"/>
      <c r="O162" s="32"/>
      <c r="P162" s="32"/>
      <c r="Q162" s="32"/>
      <c r="R162" s="32"/>
      <c r="S162" s="32"/>
      <c r="T162" s="32"/>
      <c r="U162" s="32"/>
      <c r="V162" s="32"/>
    </row>
    <row r="163" spans="3:22" s="31" customFormat="1">
      <c r="C163" s="32"/>
      <c r="D163" s="32"/>
      <c r="E163" s="32"/>
      <c r="F163" s="32"/>
      <c r="G163" s="32"/>
      <c r="H163" s="32"/>
      <c r="I163" s="32"/>
      <c r="J163" s="5"/>
      <c r="K163" s="32"/>
      <c r="L163" s="32"/>
      <c r="M163" s="32"/>
      <c r="N163" s="32"/>
      <c r="O163" s="32"/>
      <c r="P163" s="32"/>
      <c r="Q163" s="32"/>
      <c r="R163" s="32"/>
      <c r="S163" s="32"/>
      <c r="T163" s="32"/>
      <c r="U163" s="32"/>
      <c r="V163" s="32"/>
    </row>
    <row r="164" spans="3:22" s="31" customFormat="1">
      <c r="C164" s="32"/>
      <c r="D164" s="32"/>
      <c r="E164" s="32"/>
      <c r="F164" s="32"/>
      <c r="G164" s="32"/>
      <c r="H164" s="32"/>
      <c r="I164" s="32"/>
      <c r="J164" s="5"/>
      <c r="K164" s="32"/>
      <c r="L164" s="32"/>
      <c r="M164" s="32"/>
      <c r="N164" s="32"/>
      <c r="O164" s="32"/>
      <c r="P164" s="32"/>
      <c r="Q164" s="32"/>
      <c r="R164" s="32"/>
      <c r="S164" s="32"/>
      <c r="T164" s="32"/>
      <c r="U164" s="32"/>
      <c r="V164" s="32"/>
    </row>
    <row r="165" spans="3:22" s="31" customFormat="1">
      <c r="C165" s="32"/>
      <c r="D165" s="32"/>
      <c r="E165" s="32"/>
      <c r="F165" s="32"/>
      <c r="G165" s="32"/>
      <c r="H165" s="32"/>
      <c r="I165" s="32"/>
      <c r="J165" s="5"/>
      <c r="K165" s="32"/>
      <c r="L165" s="32"/>
      <c r="M165" s="32"/>
      <c r="N165" s="32"/>
      <c r="O165" s="32"/>
      <c r="P165" s="32"/>
      <c r="Q165" s="32"/>
      <c r="R165" s="32"/>
      <c r="S165" s="32"/>
      <c r="T165" s="32"/>
      <c r="U165" s="32"/>
      <c r="V165" s="32"/>
    </row>
    <row r="166" spans="3:22" s="31" customFormat="1">
      <c r="C166" s="32"/>
      <c r="D166" s="32"/>
      <c r="E166" s="32"/>
      <c r="F166" s="32"/>
      <c r="G166" s="32"/>
      <c r="H166" s="32"/>
      <c r="I166" s="32"/>
      <c r="J166" s="5"/>
      <c r="K166" s="32"/>
      <c r="L166" s="32"/>
      <c r="M166" s="32"/>
      <c r="N166" s="32"/>
      <c r="O166" s="32"/>
      <c r="P166" s="32"/>
      <c r="Q166" s="32"/>
      <c r="R166" s="32"/>
      <c r="S166" s="32"/>
      <c r="T166" s="32"/>
      <c r="U166" s="32"/>
      <c r="V166" s="32"/>
    </row>
    <row r="167" spans="3:22" s="31" customFormat="1">
      <c r="C167" s="32"/>
      <c r="D167" s="32"/>
      <c r="E167" s="32"/>
      <c r="F167" s="32"/>
      <c r="G167" s="32"/>
      <c r="H167" s="32"/>
      <c r="I167" s="32"/>
      <c r="J167" s="5"/>
      <c r="K167" s="32"/>
      <c r="L167" s="32"/>
      <c r="M167" s="32"/>
      <c r="N167" s="32"/>
      <c r="O167" s="32"/>
      <c r="P167" s="32"/>
      <c r="Q167" s="32"/>
      <c r="R167" s="32"/>
      <c r="S167" s="32"/>
      <c r="T167" s="32"/>
      <c r="U167" s="32"/>
      <c r="V167" s="32"/>
    </row>
    <row r="168" spans="3:22" s="31" customFormat="1">
      <c r="C168" s="32"/>
      <c r="D168" s="32"/>
      <c r="E168" s="32"/>
      <c r="F168" s="32"/>
      <c r="G168" s="32"/>
      <c r="H168" s="32"/>
      <c r="I168" s="32"/>
      <c r="J168" s="5"/>
      <c r="K168" s="32"/>
      <c r="L168" s="32"/>
      <c r="M168" s="32"/>
      <c r="N168" s="32"/>
      <c r="O168" s="32"/>
      <c r="P168" s="32"/>
      <c r="Q168" s="32"/>
      <c r="R168" s="32"/>
      <c r="S168" s="32"/>
      <c r="T168" s="32"/>
      <c r="U168" s="32"/>
      <c r="V168" s="32"/>
    </row>
    <row r="169" spans="3:22">
      <c r="C169" s="30"/>
      <c r="D169" s="32"/>
      <c r="E169" s="32"/>
      <c r="F169" s="32"/>
      <c r="G169" s="32"/>
      <c r="H169" s="32"/>
      <c r="I169" s="32"/>
      <c r="J169" s="5"/>
      <c r="K169" s="32"/>
      <c r="L169" s="32"/>
      <c r="M169" s="30"/>
      <c r="N169" s="30"/>
      <c r="O169" s="30"/>
      <c r="P169" s="30"/>
      <c r="Q169" s="30"/>
      <c r="R169" s="30"/>
      <c r="S169" s="30"/>
      <c r="T169" s="30"/>
      <c r="U169" s="30"/>
      <c r="V169" s="30"/>
    </row>
    <row r="170" spans="3:22" s="31" customFormat="1">
      <c r="C170" s="32"/>
      <c r="D170" s="32"/>
      <c r="E170" s="32"/>
      <c r="F170" s="32"/>
      <c r="G170" s="32"/>
      <c r="H170" s="32"/>
      <c r="I170" s="32"/>
      <c r="J170" s="5"/>
      <c r="K170" s="32"/>
      <c r="L170" s="32"/>
      <c r="M170" s="32"/>
      <c r="N170" s="32"/>
      <c r="O170" s="32"/>
      <c r="P170" s="32"/>
      <c r="Q170" s="32"/>
      <c r="R170" s="32"/>
      <c r="S170" s="32"/>
      <c r="T170" s="32"/>
      <c r="U170" s="32"/>
      <c r="V170" s="32"/>
    </row>
    <row r="171" spans="3:22">
      <c r="C171" s="30"/>
      <c r="D171" s="32"/>
      <c r="E171" s="32"/>
      <c r="F171" s="32"/>
      <c r="G171" s="32"/>
      <c r="H171" s="32"/>
      <c r="I171" s="32"/>
      <c r="J171" s="5"/>
      <c r="K171" s="32"/>
      <c r="L171" s="32"/>
      <c r="M171" s="30"/>
      <c r="N171" s="30"/>
      <c r="O171" s="30"/>
      <c r="P171" s="30"/>
      <c r="Q171" s="30"/>
      <c r="R171" s="30"/>
      <c r="S171" s="30"/>
      <c r="T171" s="30"/>
      <c r="U171" s="30"/>
      <c r="V171" s="30"/>
    </row>
    <row r="172" spans="3:22" s="31" customFormat="1">
      <c r="C172" s="32"/>
      <c r="D172" s="32"/>
      <c r="E172" s="32"/>
      <c r="F172" s="32"/>
      <c r="G172" s="32"/>
      <c r="H172" s="32"/>
      <c r="I172" s="32"/>
      <c r="J172" s="5"/>
      <c r="K172" s="32"/>
      <c r="L172" s="32"/>
      <c r="M172" s="32"/>
      <c r="N172" s="32"/>
      <c r="O172" s="32"/>
      <c r="P172" s="32"/>
      <c r="Q172" s="32"/>
      <c r="R172" s="32"/>
      <c r="S172" s="32"/>
      <c r="T172" s="32"/>
      <c r="U172" s="32"/>
      <c r="V172" s="32"/>
    </row>
    <row r="173" spans="3:22" s="31" customFormat="1">
      <c r="C173" s="32"/>
      <c r="D173" s="32"/>
      <c r="E173" s="32"/>
      <c r="F173" s="32"/>
      <c r="G173" s="32"/>
      <c r="H173" s="32"/>
      <c r="I173" s="32"/>
      <c r="J173" s="5"/>
      <c r="K173" s="32"/>
      <c r="L173" s="32"/>
      <c r="M173" s="32"/>
      <c r="N173" s="32"/>
      <c r="O173" s="32"/>
      <c r="P173" s="32"/>
      <c r="Q173" s="32"/>
      <c r="R173" s="32"/>
      <c r="S173" s="32"/>
      <c r="T173" s="32"/>
      <c r="U173" s="32"/>
      <c r="V173" s="32"/>
    </row>
    <row r="174" spans="3:22" s="31" customFormat="1">
      <c r="C174" s="32"/>
      <c r="D174" s="32"/>
      <c r="E174" s="32"/>
      <c r="F174" s="32"/>
      <c r="G174" s="32"/>
      <c r="H174" s="32"/>
      <c r="I174" s="32"/>
      <c r="J174" s="5"/>
      <c r="K174" s="32"/>
      <c r="L174" s="32"/>
      <c r="M174" s="32"/>
      <c r="N174" s="32"/>
      <c r="O174" s="32"/>
      <c r="P174" s="32"/>
      <c r="Q174" s="32"/>
      <c r="R174" s="32"/>
      <c r="S174" s="32"/>
      <c r="T174" s="32"/>
      <c r="U174" s="32"/>
      <c r="V174" s="32"/>
    </row>
    <row r="175" spans="3:22" s="31" customFormat="1">
      <c r="C175" s="32"/>
      <c r="D175" s="32"/>
      <c r="E175" s="32"/>
      <c r="F175" s="32"/>
      <c r="G175" s="32"/>
      <c r="H175" s="32"/>
      <c r="I175" s="32"/>
      <c r="J175" s="5"/>
      <c r="K175" s="32"/>
      <c r="L175" s="32"/>
      <c r="M175" s="32"/>
      <c r="N175" s="32"/>
      <c r="O175" s="32"/>
      <c r="P175" s="32"/>
      <c r="Q175" s="32"/>
      <c r="R175" s="32"/>
      <c r="S175" s="32"/>
      <c r="T175" s="32"/>
      <c r="U175" s="32"/>
      <c r="V175" s="32"/>
    </row>
    <row r="176" spans="3:22" s="31" customFormat="1">
      <c r="C176" s="32"/>
      <c r="D176" s="32"/>
      <c r="E176" s="32"/>
      <c r="F176" s="32"/>
      <c r="G176" s="32"/>
      <c r="H176" s="32"/>
      <c r="I176" s="32"/>
      <c r="J176" s="5"/>
      <c r="K176" s="32"/>
      <c r="L176" s="32"/>
      <c r="M176" s="32"/>
      <c r="N176" s="32"/>
      <c r="O176" s="32"/>
      <c r="P176" s="32"/>
      <c r="Q176" s="32"/>
      <c r="R176" s="32"/>
      <c r="S176" s="32"/>
      <c r="T176" s="32"/>
      <c r="U176" s="32"/>
      <c r="V176" s="32"/>
    </row>
    <row r="177" spans="3:22" s="31" customFormat="1">
      <c r="C177" s="32"/>
      <c r="D177" s="32"/>
      <c r="E177" s="32"/>
      <c r="F177" s="32"/>
      <c r="G177" s="32"/>
      <c r="H177" s="32"/>
      <c r="I177" s="32"/>
      <c r="J177" s="5"/>
      <c r="K177" s="32"/>
      <c r="L177" s="32"/>
      <c r="M177" s="32"/>
      <c r="N177" s="32"/>
      <c r="O177" s="32"/>
      <c r="P177" s="32"/>
      <c r="Q177" s="32"/>
      <c r="R177" s="32"/>
      <c r="S177" s="32"/>
      <c r="T177" s="32"/>
      <c r="U177" s="32"/>
      <c r="V177" s="32"/>
    </row>
    <row r="178" spans="3:22" s="31" customFormat="1">
      <c r="C178" s="32"/>
      <c r="D178" s="32"/>
      <c r="E178" s="32"/>
      <c r="F178" s="32"/>
      <c r="G178" s="32"/>
      <c r="H178" s="32"/>
      <c r="I178" s="32"/>
      <c r="J178" s="5"/>
      <c r="K178" s="32"/>
      <c r="L178" s="32"/>
      <c r="M178" s="32"/>
      <c r="N178" s="32"/>
      <c r="O178" s="32"/>
      <c r="P178" s="32"/>
      <c r="Q178" s="32"/>
      <c r="R178" s="32"/>
      <c r="S178" s="32"/>
      <c r="T178" s="32"/>
      <c r="U178" s="32"/>
      <c r="V178" s="32"/>
    </row>
    <row r="179" spans="3:22">
      <c r="C179" s="30"/>
      <c r="D179" s="32"/>
      <c r="E179" s="32"/>
      <c r="F179" s="32"/>
      <c r="G179" s="32"/>
      <c r="H179" s="32"/>
      <c r="I179" s="32"/>
      <c r="J179" s="5"/>
      <c r="K179" s="32"/>
      <c r="L179" s="32"/>
      <c r="M179" s="30"/>
      <c r="N179" s="30"/>
      <c r="O179" s="30"/>
      <c r="P179" s="30"/>
      <c r="Q179" s="30"/>
      <c r="R179" s="30"/>
      <c r="S179" s="30"/>
      <c r="T179" s="30"/>
      <c r="U179" s="30"/>
      <c r="V179" s="30"/>
    </row>
    <row r="180" spans="3:22" s="31" customFormat="1">
      <c r="C180" s="32"/>
      <c r="D180" s="32"/>
      <c r="E180" s="32"/>
      <c r="F180" s="32"/>
      <c r="G180" s="32"/>
      <c r="H180" s="32"/>
      <c r="I180" s="32"/>
      <c r="J180" s="5"/>
      <c r="K180" s="32"/>
      <c r="L180" s="32"/>
      <c r="M180" s="32"/>
      <c r="N180" s="32"/>
      <c r="O180" s="32"/>
      <c r="P180" s="32"/>
      <c r="Q180" s="32"/>
      <c r="R180" s="32"/>
      <c r="S180" s="32"/>
      <c r="T180" s="32"/>
      <c r="U180" s="32"/>
      <c r="V180" s="32"/>
    </row>
    <row r="181" spans="3:22">
      <c r="C181" s="30"/>
      <c r="D181" s="32"/>
      <c r="E181" s="32"/>
      <c r="F181" s="32"/>
      <c r="G181" s="32"/>
      <c r="H181" s="32"/>
      <c r="I181" s="32"/>
      <c r="J181" s="5"/>
      <c r="K181" s="32"/>
      <c r="L181" s="32"/>
      <c r="M181" s="30"/>
      <c r="N181" s="30"/>
      <c r="O181" s="30"/>
      <c r="P181" s="30"/>
      <c r="Q181" s="30"/>
      <c r="R181" s="30"/>
      <c r="S181" s="30"/>
      <c r="T181" s="30"/>
      <c r="U181" s="30"/>
      <c r="V181" s="30"/>
    </row>
    <row r="182" spans="3:22" s="31" customFormat="1">
      <c r="C182" s="32"/>
      <c r="D182" s="32"/>
      <c r="E182" s="32"/>
      <c r="F182" s="32"/>
      <c r="G182" s="32"/>
      <c r="H182" s="32"/>
      <c r="I182" s="32"/>
      <c r="J182" s="5"/>
      <c r="K182" s="32"/>
      <c r="L182" s="32"/>
      <c r="M182" s="32"/>
      <c r="N182" s="32"/>
      <c r="O182" s="32"/>
      <c r="P182" s="32"/>
      <c r="Q182" s="32"/>
      <c r="R182" s="32"/>
      <c r="S182" s="32"/>
      <c r="T182" s="32"/>
      <c r="U182" s="32"/>
      <c r="V182" s="32"/>
    </row>
    <row r="183" spans="3:22" s="31" customFormat="1">
      <c r="J183" s="4"/>
      <c r="M183" s="32"/>
      <c r="N183" s="32"/>
      <c r="O183" s="32"/>
      <c r="P183" s="32"/>
      <c r="Q183" s="32"/>
      <c r="R183" s="32"/>
      <c r="S183" s="32"/>
      <c r="T183" s="32"/>
      <c r="U183" s="32"/>
      <c r="V183" s="32"/>
    </row>
    <row r="184" spans="3:22" s="31" customFormat="1">
      <c r="J184" s="4"/>
      <c r="M184" s="32"/>
      <c r="N184" s="32"/>
      <c r="O184" s="32"/>
      <c r="P184" s="32"/>
      <c r="Q184" s="32"/>
      <c r="R184" s="32"/>
      <c r="S184" s="32"/>
      <c r="T184" s="32"/>
      <c r="U184" s="32"/>
      <c r="V184" s="32"/>
    </row>
    <row r="185" spans="3:22" s="31" customFormat="1">
      <c r="J185" s="4"/>
      <c r="M185" s="32"/>
      <c r="N185" s="32"/>
      <c r="O185" s="32"/>
      <c r="P185" s="32"/>
      <c r="Q185" s="32"/>
      <c r="R185" s="32"/>
      <c r="S185" s="32"/>
      <c r="T185" s="32"/>
      <c r="U185" s="32"/>
      <c r="V185" s="32"/>
    </row>
    <row r="186" spans="3:22" s="31" customFormat="1">
      <c r="J186" s="4"/>
      <c r="M186" s="32"/>
      <c r="N186" s="32"/>
      <c r="O186" s="32"/>
      <c r="P186" s="32"/>
      <c r="Q186" s="32"/>
      <c r="R186" s="32"/>
      <c r="S186" s="32"/>
      <c r="T186" s="32"/>
      <c r="U186" s="32"/>
      <c r="V186" s="32"/>
    </row>
    <row r="187" spans="3:22" s="31" customFormat="1">
      <c r="J187" s="4"/>
      <c r="M187" s="32"/>
      <c r="N187" s="32"/>
      <c r="O187" s="32"/>
      <c r="P187" s="32"/>
      <c r="Q187" s="32"/>
      <c r="R187" s="32"/>
      <c r="S187" s="32"/>
      <c r="T187" s="32"/>
      <c r="U187" s="32"/>
      <c r="V187" s="32"/>
    </row>
    <row r="188" spans="3:22">
      <c r="M188" s="30"/>
      <c r="N188" s="30"/>
      <c r="O188" s="30"/>
      <c r="P188" s="30"/>
      <c r="Q188" s="30"/>
      <c r="R188" s="30"/>
      <c r="S188" s="30"/>
      <c r="T188" s="30"/>
      <c r="U188" s="30"/>
      <c r="V188" s="30"/>
    </row>
    <row r="189" spans="3:22" s="31" customFormat="1">
      <c r="J189" s="4"/>
      <c r="M189" s="32"/>
    </row>
    <row r="190" spans="3:22" s="31" customFormat="1">
      <c r="J190" s="4"/>
      <c r="M190" s="32"/>
    </row>
  </sheetData>
  <sheetProtection algorithmName="SHA-512" hashValue="x1YGezoWUQHY95cP2TFHueCryUEGSiHxVyCjd8DYEhgPa2f9Uoz8/13IX9dPRlyOkE1dJ/70gvb/ULcGywbbrg==" saltValue="YBIBx6l79oFLvenGAONWwQ==" spinCount="100000" sheet="1" formatCells="0" formatColumns="0" formatRows="0" insertHyperlinks="0" sort="0" autoFilter="0" pivotTables="0"/>
  <mergeCells count="7">
    <mergeCell ref="P39:S44"/>
    <mergeCell ref="A2:I2"/>
    <mergeCell ref="A19:I19"/>
    <mergeCell ref="K2:U2"/>
    <mergeCell ref="K3:U3"/>
    <mergeCell ref="K19:U19"/>
    <mergeCell ref="L11:U11"/>
  </mergeCells>
  <conditionalFormatting sqref="A38:A39 A42">
    <cfRule type="containsText" dxfId="15" priority="7" operator="containsText" text="YES">
      <formula>NOT(ISERROR(SEARCH("YES",A38)))</formula>
    </cfRule>
  </conditionalFormatting>
  <conditionalFormatting sqref="A40">
    <cfRule type="containsText" dxfId="14" priority="2" operator="containsText" text="YES">
      <formula>NOT(ISERROR(SEARCH("YES",A40)))</formula>
    </cfRule>
  </conditionalFormatting>
  <conditionalFormatting sqref="A41">
    <cfRule type="containsText" dxfId="13" priority="1" operator="containsText" text="YES">
      <formula>NOT(ISERROR(SEARCH("YES",A41)))</formula>
    </cfRule>
  </conditionalFormatting>
  <pageMargins left="0.25" right="0.25" top="0.5" bottom="0.5" header="0.3" footer="0.3"/>
  <pageSetup scale="75" orientation="portrait" r:id="rId1"/>
  <colBreaks count="3" manualBreakCount="3">
    <brk id="9" max="1048575" man="1"/>
    <brk id="10" max="1048575" man="1"/>
    <brk id="21"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326EAA"/>
    <pageSetUpPr autoPageBreaks="0"/>
  </sheetPr>
  <dimension ref="A1:AA188"/>
  <sheetViews>
    <sheetView topLeftCell="A16" zoomScaleNormal="100" workbookViewId="0">
      <selection activeCell="O27" sqref="O27:P27"/>
    </sheetView>
  </sheetViews>
  <sheetFormatPr defaultRowHeight="12.75"/>
  <cols>
    <col min="1" max="2" width="12.7109375" style="29" customWidth="1"/>
    <col min="3" max="3" width="12.7109375" style="30" customWidth="1"/>
    <col min="4" max="6" width="12.7109375" style="32" customWidth="1"/>
    <col min="7" max="7" width="1.7109375" style="32" customWidth="1"/>
    <col min="8" max="8" width="12.7109375" style="32" customWidth="1"/>
    <col min="9" max="9" width="12.7109375" style="30" customWidth="1"/>
    <col min="10" max="10" width="4.42578125" style="26" customWidth="1"/>
    <col min="11" max="11" width="2.7109375" style="30" customWidth="1"/>
    <col min="12" max="12" width="35.7109375" style="30" customWidth="1"/>
    <col min="13" max="13" width="2.7109375" style="29" customWidth="1"/>
    <col min="14" max="14" width="13.7109375" style="29" customWidth="1"/>
    <col min="15" max="20" width="11.7109375" style="29" customWidth="1"/>
    <col min="21" max="21" width="12" style="29" customWidth="1"/>
    <col min="22" max="25" width="9.140625" style="29"/>
    <col min="26" max="26" width="15.28515625" style="29" customWidth="1"/>
    <col min="27" max="16384" width="9.140625" style="29"/>
  </cols>
  <sheetData>
    <row r="1" spans="1:21" ht="33" customHeight="1">
      <c r="A1" s="12"/>
      <c r="B1" s="12"/>
      <c r="C1" s="164"/>
      <c r="D1" s="11"/>
      <c r="E1" s="11"/>
      <c r="F1" s="11"/>
      <c r="G1" s="11"/>
      <c r="H1" s="11"/>
      <c r="I1" s="164"/>
      <c r="K1" s="164"/>
      <c r="L1" s="164"/>
      <c r="M1" s="12"/>
      <c r="N1" s="12"/>
      <c r="O1" s="12"/>
      <c r="P1" s="12"/>
      <c r="Q1" s="12"/>
      <c r="R1" s="12"/>
      <c r="S1" s="12"/>
      <c r="T1" s="12"/>
      <c r="U1" s="12"/>
    </row>
    <row r="2" spans="1:21" s="108" customFormat="1" ht="18.75">
      <c r="A2" s="505" t="s">
        <v>137</v>
      </c>
      <c r="B2" s="505"/>
      <c r="C2" s="505"/>
      <c r="D2" s="505"/>
      <c r="E2" s="505"/>
      <c r="F2" s="505"/>
      <c r="G2" s="505"/>
      <c r="H2" s="505"/>
      <c r="I2" s="505"/>
      <c r="J2" s="8"/>
      <c r="K2" s="508" t="s">
        <v>136</v>
      </c>
      <c r="L2" s="508"/>
      <c r="M2" s="508"/>
      <c r="N2" s="508"/>
      <c r="O2" s="508"/>
      <c r="P2" s="508"/>
      <c r="Q2" s="508"/>
      <c r="R2" s="508"/>
      <c r="S2" s="508"/>
      <c r="T2" s="508"/>
      <c r="U2" s="508"/>
    </row>
    <row r="3" spans="1:21" s="108" customFormat="1" ht="18.75">
      <c r="A3" s="145" t="s">
        <v>82</v>
      </c>
      <c r="B3" s="14"/>
      <c r="C3" s="14"/>
      <c r="D3" s="9"/>
      <c r="E3" s="9"/>
      <c r="F3" s="9"/>
      <c r="G3" s="9"/>
      <c r="H3" s="9"/>
      <c r="I3" s="9"/>
      <c r="J3" s="8"/>
      <c r="K3" s="506" t="s">
        <v>157</v>
      </c>
      <c r="L3" s="506"/>
      <c r="M3" s="506"/>
      <c r="N3" s="506"/>
      <c r="O3" s="506"/>
      <c r="P3" s="506"/>
      <c r="Q3" s="506"/>
      <c r="R3" s="506"/>
      <c r="S3" s="506"/>
      <c r="T3" s="506"/>
      <c r="U3" s="506"/>
    </row>
    <row r="4" spans="1:21" ht="15">
      <c r="A4" s="146" t="s">
        <v>165</v>
      </c>
      <c r="B4" s="13"/>
      <c r="C4" s="13"/>
      <c r="D4" s="2"/>
      <c r="E4" s="2"/>
      <c r="F4" s="2"/>
      <c r="G4" s="2"/>
      <c r="H4" s="2"/>
      <c r="I4" s="2"/>
      <c r="J4" s="4"/>
      <c r="K4" s="70" t="s">
        <v>133</v>
      </c>
      <c r="L4" s="71"/>
      <c r="M4" s="72"/>
      <c r="N4" s="72"/>
      <c r="O4" s="72"/>
      <c r="P4" s="72"/>
      <c r="Q4" s="72"/>
      <c r="R4" s="72"/>
      <c r="S4" s="72"/>
      <c r="T4" s="72"/>
      <c r="U4" s="72"/>
    </row>
    <row r="5" spans="1:21">
      <c r="A5" s="166"/>
      <c r="B5" s="166"/>
      <c r="C5" s="166"/>
      <c r="D5" s="36"/>
      <c r="E5" s="36"/>
      <c r="F5" s="36"/>
      <c r="G5" s="36"/>
      <c r="H5" s="37" t="s">
        <v>90</v>
      </c>
      <c r="I5" s="166"/>
      <c r="J5" s="20"/>
      <c r="K5" s="71">
        <v>1</v>
      </c>
      <c r="L5" s="71" t="s">
        <v>160</v>
      </c>
      <c r="M5" s="72"/>
      <c r="N5" s="72"/>
      <c r="O5" s="72"/>
      <c r="P5" s="72"/>
      <c r="Q5" s="72"/>
      <c r="R5" s="72"/>
      <c r="S5" s="72"/>
      <c r="T5" s="72"/>
      <c r="U5" s="72"/>
    </row>
    <row r="6" spans="1:21" s="28" customFormat="1">
      <c r="A6" s="38" t="s">
        <v>15</v>
      </c>
      <c r="B6" s="39"/>
      <c r="C6" s="40"/>
      <c r="D6" s="41"/>
      <c r="E6" s="42" t="s">
        <v>77</v>
      </c>
      <c r="F6" s="36"/>
      <c r="G6" s="36"/>
      <c r="H6" s="148"/>
      <c r="I6" s="147"/>
      <c r="J6" s="20"/>
      <c r="K6" s="71">
        <v>2</v>
      </c>
      <c r="L6" s="71" t="s">
        <v>144</v>
      </c>
      <c r="M6" s="73"/>
      <c r="N6" s="72"/>
      <c r="O6" s="72"/>
      <c r="P6" s="72"/>
      <c r="Q6" s="73"/>
      <c r="R6" s="73"/>
      <c r="S6" s="73"/>
      <c r="T6" s="72"/>
      <c r="U6" s="72"/>
    </row>
    <row r="7" spans="1:21" s="28" customFormat="1">
      <c r="A7" s="38" t="s">
        <v>98</v>
      </c>
      <c r="B7" s="39"/>
      <c r="C7" s="40"/>
      <c r="D7" s="41"/>
      <c r="E7" s="42" t="s">
        <v>77</v>
      </c>
      <c r="F7" s="36"/>
      <c r="G7" s="36"/>
      <c r="H7" s="148"/>
      <c r="I7" s="147"/>
      <c r="J7" s="20"/>
      <c r="K7" s="70" t="s">
        <v>158</v>
      </c>
      <c r="L7" s="73"/>
      <c r="M7" s="73"/>
      <c r="N7" s="72"/>
      <c r="O7" s="72"/>
      <c r="P7" s="72"/>
      <c r="Q7" s="73"/>
      <c r="R7" s="73"/>
      <c r="S7" s="73"/>
      <c r="T7" s="72"/>
      <c r="U7" s="72"/>
    </row>
    <row r="8" spans="1:21" s="28" customFormat="1">
      <c r="A8" s="40" t="s">
        <v>97</v>
      </c>
      <c r="B8" s="39"/>
      <c r="C8" s="40"/>
      <c r="D8" s="45"/>
      <c r="E8" s="42" t="s">
        <v>80</v>
      </c>
      <c r="F8" s="36"/>
      <c r="G8" s="36"/>
      <c r="H8" s="148"/>
      <c r="I8" s="147"/>
      <c r="J8" s="20"/>
      <c r="K8" s="71">
        <v>1</v>
      </c>
      <c r="L8" s="71" t="s">
        <v>145</v>
      </c>
      <c r="M8" s="73"/>
      <c r="N8" s="72"/>
      <c r="O8" s="72"/>
      <c r="P8" s="72"/>
      <c r="Q8" s="73"/>
      <c r="R8" s="73"/>
      <c r="S8" s="73"/>
      <c r="T8" s="72"/>
      <c r="U8" s="72"/>
    </row>
    <row r="9" spans="1:21" s="28" customFormat="1">
      <c r="A9" s="40" t="s">
        <v>108</v>
      </c>
      <c r="B9" s="39"/>
      <c r="C9" s="46"/>
      <c r="D9" s="47"/>
      <c r="E9" s="42" t="s">
        <v>106</v>
      </c>
      <c r="F9" s="36"/>
      <c r="G9" s="36"/>
      <c r="H9" s="148"/>
      <c r="I9" s="147"/>
      <c r="J9" s="20"/>
      <c r="K9" s="73">
        <v>2</v>
      </c>
      <c r="L9" s="73" t="s">
        <v>176</v>
      </c>
      <c r="M9" s="73"/>
      <c r="N9" s="72"/>
      <c r="O9" s="72"/>
      <c r="P9" s="72"/>
      <c r="Q9" s="73"/>
      <c r="R9" s="73"/>
      <c r="S9" s="73"/>
      <c r="T9" s="72"/>
      <c r="U9" s="72"/>
    </row>
    <row r="10" spans="1:21" s="28" customFormat="1">
      <c r="A10" s="40" t="s">
        <v>78</v>
      </c>
      <c r="B10" s="40"/>
      <c r="C10" s="40"/>
      <c r="D10" s="44" t="s">
        <v>83</v>
      </c>
      <c r="E10" s="42" t="s">
        <v>80</v>
      </c>
      <c r="F10" s="36"/>
      <c r="G10" s="36"/>
      <c r="H10" s="148"/>
      <c r="I10" s="147"/>
      <c r="J10" s="20"/>
      <c r="K10" s="73">
        <v>3</v>
      </c>
      <c r="L10" s="73" t="s">
        <v>134</v>
      </c>
      <c r="M10" s="73"/>
      <c r="N10" s="72"/>
      <c r="O10" s="72"/>
      <c r="P10" s="72"/>
      <c r="Q10" s="73"/>
      <c r="R10" s="73"/>
      <c r="S10" s="73"/>
      <c r="T10" s="72"/>
      <c r="U10" s="72"/>
    </row>
    <row r="11" spans="1:21" s="28" customFormat="1">
      <c r="A11" s="40" t="s">
        <v>86</v>
      </c>
      <c r="B11" s="40"/>
      <c r="C11" s="40"/>
      <c r="D11" s="44">
        <v>12</v>
      </c>
      <c r="E11" s="48" t="s">
        <v>95</v>
      </c>
      <c r="F11" s="36"/>
      <c r="G11" s="36"/>
      <c r="H11" s="148"/>
      <c r="I11" s="147"/>
      <c r="J11" s="20"/>
      <c r="K11" s="73">
        <v>4</v>
      </c>
      <c r="L11" s="507" t="s">
        <v>135</v>
      </c>
      <c r="M11" s="507"/>
      <c r="N11" s="507"/>
      <c r="O11" s="507"/>
      <c r="P11" s="507"/>
      <c r="Q11" s="507"/>
      <c r="R11" s="507"/>
      <c r="S11" s="507"/>
      <c r="T11" s="507"/>
      <c r="U11" s="507"/>
    </row>
    <row r="12" spans="1:21" s="28" customFormat="1">
      <c r="A12" s="50" t="s">
        <v>79</v>
      </c>
      <c r="B12" s="39"/>
      <c r="C12" s="40"/>
      <c r="D12" s="44">
        <v>48</v>
      </c>
      <c r="E12" s="42" t="s">
        <v>80</v>
      </c>
      <c r="F12" s="36"/>
      <c r="G12" s="36"/>
      <c r="H12" s="148"/>
      <c r="I12" s="147"/>
      <c r="J12" s="20"/>
      <c r="K12" s="73">
        <v>5</v>
      </c>
      <c r="L12" s="73" t="s">
        <v>148</v>
      </c>
      <c r="M12" s="73"/>
      <c r="N12" s="72"/>
      <c r="O12" s="72"/>
      <c r="P12" s="72"/>
      <c r="Q12" s="73"/>
      <c r="R12" s="73"/>
      <c r="S12" s="73"/>
      <c r="T12" s="72"/>
      <c r="U12" s="72"/>
    </row>
    <row r="13" spans="1:21" s="28" customFormat="1">
      <c r="A13" s="51" t="s">
        <v>99</v>
      </c>
      <c r="B13" s="39"/>
      <c r="C13" s="40"/>
      <c r="D13" s="52">
        <v>43922</v>
      </c>
      <c r="E13" s="42" t="s">
        <v>80</v>
      </c>
      <c r="F13" s="36"/>
      <c r="G13" s="36"/>
      <c r="H13" s="148"/>
      <c r="I13" s="147"/>
      <c r="J13" s="20"/>
      <c r="K13" s="74" t="s">
        <v>159</v>
      </c>
      <c r="L13" s="73"/>
      <c r="M13" s="73"/>
      <c r="N13" s="72"/>
      <c r="O13" s="72"/>
      <c r="P13" s="72"/>
      <c r="Q13" s="73"/>
      <c r="R13" s="73"/>
      <c r="S13" s="73"/>
      <c r="T13" s="72"/>
      <c r="U13" s="72"/>
    </row>
    <row r="14" spans="1:21" s="28" customFormat="1">
      <c r="A14" s="40" t="s">
        <v>100</v>
      </c>
      <c r="B14" s="40"/>
      <c r="C14" s="40"/>
      <c r="D14" s="52">
        <v>45382</v>
      </c>
      <c r="E14" s="42" t="s">
        <v>80</v>
      </c>
      <c r="F14" s="36"/>
      <c r="G14" s="36"/>
      <c r="H14" s="148"/>
      <c r="I14" s="147"/>
      <c r="J14" s="20"/>
      <c r="K14" s="73">
        <v>1</v>
      </c>
      <c r="L14" s="73" t="s">
        <v>130</v>
      </c>
      <c r="M14" s="73"/>
      <c r="N14" s="72"/>
      <c r="O14" s="72"/>
      <c r="P14" s="72"/>
      <c r="Q14" s="73"/>
      <c r="R14" s="73"/>
      <c r="S14" s="73"/>
      <c r="T14" s="72"/>
      <c r="U14" s="72"/>
    </row>
    <row r="15" spans="1:21" s="28" customFormat="1">
      <c r="A15" s="53" t="s">
        <v>101</v>
      </c>
      <c r="B15" s="43"/>
      <c r="C15" s="40"/>
      <c r="D15" s="149">
        <v>1.3100000000000001E-2</v>
      </c>
      <c r="E15" s="42" t="s">
        <v>80</v>
      </c>
      <c r="F15" s="36"/>
      <c r="G15" s="36"/>
      <c r="H15" s="148"/>
      <c r="I15" s="147"/>
      <c r="J15" s="20"/>
      <c r="K15" s="73">
        <v>2</v>
      </c>
      <c r="L15" s="73" t="s">
        <v>147</v>
      </c>
      <c r="M15" s="73"/>
      <c r="N15" s="72"/>
      <c r="O15" s="72"/>
      <c r="P15" s="72"/>
      <c r="Q15" s="73"/>
      <c r="R15" s="73"/>
      <c r="S15" s="73"/>
      <c r="T15" s="72"/>
      <c r="U15" s="72"/>
    </row>
    <row r="16" spans="1:21" s="28" customFormat="1">
      <c r="A16" s="53" t="s">
        <v>81</v>
      </c>
      <c r="B16" s="43"/>
      <c r="C16" s="40"/>
      <c r="D16" s="45"/>
      <c r="E16" s="42" t="s">
        <v>80</v>
      </c>
      <c r="F16" s="40"/>
      <c r="G16" s="40"/>
      <c r="H16" s="148"/>
      <c r="I16" s="147"/>
      <c r="J16" s="20"/>
      <c r="K16" s="73">
        <v>3</v>
      </c>
      <c r="L16" s="73" t="s">
        <v>161</v>
      </c>
      <c r="M16" s="73"/>
      <c r="N16" s="72"/>
      <c r="O16" s="72"/>
      <c r="P16" s="72"/>
      <c r="Q16" s="73"/>
      <c r="R16" s="73"/>
      <c r="S16" s="73"/>
      <c r="T16" s="72"/>
      <c r="U16" s="72"/>
    </row>
    <row r="17" spans="1:27" s="28" customFormat="1">
      <c r="A17" s="3"/>
      <c r="B17" s="1"/>
      <c r="C17" s="15"/>
      <c r="D17" s="27"/>
      <c r="E17" s="167"/>
      <c r="F17" s="15"/>
      <c r="G17" s="15"/>
      <c r="H17" s="31"/>
      <c r="I17" s="29"/>
      <c r="J17" s="20"/>
      <c r="K17" s="73">
        <v>4</v>
      </c>
      <c r="L17" s="73" t="s">
        <v>162</v>
      </c>
      <c r="M17" s="73"/>
      <c r="N17" s="72"/>
      <c r="O17" s="72"/>
      <c r="P17" s="72"/>
      <c r="Q17" s="73"/>
      <c r="R17" s="73"/>
      <c r="S17" s="73"/>
      <c r="T17" s="72"/>
      <c r="U17" s="72"/>
    </row>
    <row r="18" spans="1:27" s="28" customFormat="1" ht="24" customHeight="1">
      <c r="A18" s="6"/>
      <c r="B18" s="7"/>
      <c r="C18" s="16"/>
      <c r="D18" s="18"/>
      <c r="E18" s="19"/>
      <c r="F18" s="16"/>
      <c r="G18" s="16"/>
      <c r="H18" s="4"/>
      <c r="I18" s="20"/>
      <c r="J18" s="20"/>
      <c r="K18" s="16"/>
      <c r="L18" s="19"/>
      <c r="M18" s="16"/>
      <c r="N18" s="20"/>
      <c r="O18" s="20"/>
      <c r="P18" s="20"/>
      <c r="Q18" s="16"/>
      <c r="R18" s="16"/>
      <c r="S18" s="16"/>
      <c r="T18" s="20"/>
      <c r="U18" s="20"/>
    </row>
    <row r="19" spans="1:27" s="123" customFormat="1" ht="18.75">
      <c r="A19" s="505" t="s">
        <v>131</v>
      </c>
      <c r="B19" s="505"/>
      <c r="C19" s="505"/>
      <c r="D19" s="505"/>
      <c r="E19" s="505"/>
      <c r="F19" s="505"/>
      <c r="G19" s="505"/>
      <c r="H19" s="505"/>
      <c r="I19" s="505"/>
      <c r="J19" s="21"/>
      <c r="K19" s="505" t="s">
        <v>138</v>
      </c>
      <c r="L19" s="505"/>
      <c r="M19" s="505"/>
      <c r="N19" s="505"/>
      <c r="O19" s="505"/>
      <c r="P19" s="505"/>
      <c r="Q19" s="505"/>
      <c r="R19" s="505"/>
      <c r="S19" s="505"/>
      <c r="T19" s="505"/>
      <c r="U19" s="505"/>
      <c r="V19" s="108"/>
    </row>
    <row r="20" spans="1:27" s="28" customFormat="1">
      <c r="A20" s="15"/>
      <c r="B20" s="15"/>
      <c r="C20" s="15"/>
      <c r="D20" s="15"/>
      <c r="E20" s="15"/>
      <c r="F20" s="15"/>
      <c r="G20" s="15"/>
      <c r="H20" s="15"/>
      <c r="I20" s="15"/>
      <c r="J20" s="16"/>
      <c r="K20" s="15"/>
      <c r="L20" s="173" t="s">
        <v>164</v>
      </c>
      <c r="M20" s="15"/>
      <c r="N20" s="13"/>
      <c r="O20" s="13"/>
      <c r="P20" s="13"/>
      <c r="Q20" s="15"/>
      <c r="R20" s="15"/>
      <c r="S20" s="15"/>
      <c r="T20" s="13"/>
      <c r="U20" s="13"/>
      <c r="V20" s="29"/>
    </row>
    <row r="21" spans="1:27" s="28" customFormat="1" ht="24">
      <c r="A21" s="15"/>
      <c r="B21" s="15"/>
      <c r="C21" s="15"/>
      <c r="D21" s="15"/>
      <c r="E21" s="168"/>
      <c r="F21" s="168"/>
      <c r="G21" s="168"/>
      <c r="H21" s="15"/>
      <c r="I21" s="15"/>
      <c r="J21" s="16"/>
      <c r="K21" s="15"/>
      <c r="L21" s="40"/>
      <c r="M21" s="42"/>
      <c r="N21" s="42"/>
      <c r="O21" s="78" t="s">
        <v>110</v>
      </c>
      <c r="P21" s="78" t="s">
        <v>109</v>
      </c>
      <c r="Q21" s="42"/>
      <c r="R21" s="42"/>
      <c r="S21" s="42"/>
      <c r="T21" s="40"/>
      <c r="U21" s="40"/>
    </row>
    <row r="22" spans="1:27" s="28" customFormat="1" ht="24">
      <c r="A22" s="55" t="s">
        <v>19</v>
      </c>
      <c r="B22" s="169" t="s">
        <v>20</v>
      </c>
      <c r="C22" s="57" t="s">
        <v>16</v>
      </c>
      <c r="D22" s="58" t="s">
        <v>87</v>
      </c>
      <c r="E22" s="58" t="s">
        <v>17</v>
      </c>
      <c r="F22" s="58" t="s">
        <v>18</v>
      </c>
      <c r="G22" s="58"/>
      <c r="H22" s="58" t="s">
        <v>88</v>
      </c>
      <c r="I22" s="58" t="s">
        <v>126</v>
      </c>
      <c r="J22" s="22"/>
      <c r="K22" s="174"/>
      <c r="L22" s="40"/>
      <c r="M22" s="40"/>
      <c r="N22" s="79" t="s">
        <v>0</v>
      </c>
      <c r="O22" s="79" t="s">
        <v>33</v>
      </c>
      <c r="P22" s="79" t="s">
        <v>34</v>
      </c>
      <c r="Q22" s="79" t="s">
        <v>35</v>
      </c>
      <c r="R22" s="79" t="s">
        <v>36</v>
      </c>
      <c r="S22" s="79" t="s">
        <v>37</v>
      </c>
      <c r="T22" s="79" t="s">
        <v>39</v>
      </c>
      <c r="U22" s="79" t="s">
        <v>132</v>
      </c>
    </row>
    <row r="23" spans="1:27" s="28" customFormat="1">
      <c r="A23" s="40"/>
      <c r="B23" s="170"/>
      <c r="C23" s="59"/>
      <c r="D23" s="171"/>
      <c r="E23" s="172"/>
      <c r="F23" s="60">
        <f>NPV(D15/$D$11,C23:C5001)</f>
        <v>0</v>
      </c>
      <c r="G23" s="172"/>
      <c r="H23" s="172"/>
      <c r="I23" s="172">
        <f>F23+D16</f>
        <v>0</v>
      </c>
      <c r="J23" s="165"/>
      <c r="K23" s="175"/>
      <c r="L23" s="40" t="s">
        <v>2</v>
      </c>
      <c r="M23" s="40"/>
      <c r="N23" s="152">
        <f>F23</f>
        <v>0</v>
      </c>
      <c r="O23" s="85">
        <f>F26</f>
        <v>0</v>
      </c>
      <c r="P23" s="85">
        <f>F38</f>
        <v>0</v>
      </c>
      <c r="Q23" s="85"/>
      <c r="R23" s="85"/>
      <c r="S23" s="84"/>
      <c r="T23" s="84"/>
      <c r="U23" s="84"/>
      <c r="V23" s="127"/>
      <c r="W23" s="153"/>
      <c r="X23" s="151"/>
      <c r="Y23" s="154"/>
      <c r="Z23" s="151"/>
      <c r="AA23" s="151"/>
    </row>
    <row r="24" spans="1:27" s="28" customFormat="1">
      <c r="A24" s="61">
        <v>1</v>
      </c>
      <c r="B24" s="62">
        <v>43922</v>
      </c>
      <c r="C24" s="45">
        <f>$D$8</f>
        <v>0</v>
      </c>
      <c r="D24" s="49">
        <f t="shared" ref="D24:D71" si="0">F23*D$15/$D$11</f>
        <v>0</v>
      </c>
      <c r="E24" s="49">
        <f>C24-D24</f>
        <v>0</v>
      </c>
      <c r="F24" s="49">
        <f>F23-E24</f>
        <v>0</v>
      </c>
      <c r="G24" s="45"/>
      <c r="H24" s="49">
        <f>I$23/D$12</f>
        <v>0</v>
      </c>
      <c r="I24" s="49">
        <f>I23-H24</f>
        <v>0</v>
      </c>
      <c r="J24" s="18"/>
      <c r="K24" s="17"/>
      <c r="L24" s="40" t="s">
        <v>128</v>
      </c>
      <c r="M24" s="40"/>
      <c r="N24" s="84">
        <f>I23</f>
        <v>0</v>
      </c>
      <c r="O24" s="84">
        <f>I26</f>
        <v>0</v>
      </c>
      <c r="P24" s="84">
        <f>I38</f>
        <v>0</v>
      </c>
      <c r="Q24" s="84"/>
      <c r="R24" s="84"/>
      <c r="S24" s="84"/>
      <c r="T24" s="84"/>
      <c r="U24" s="84"/>
      <c r="V24" s="127"/>
      <c r="W24" s="127"/>
      <c r="X24" s="155"/>
      <c r="AA24" s="156"/>
    </row>
    <row r="25" spans="1:27" s="28" customFormat="1">
      <c r="A25" s="61">
        <v>2</v>
      </c>
      <c r="B25" s="62">
        <v>43952</v>
      </c>
      <c r="C25" s="45">
        <f>C24</f>
        <v>0</v>
      </c>
      <c r="D25" s="45">
        <f t="shared" si="0"/>
        <v>0</v>
      </c>
      <c r="E25" s="45">
        <f t="shared" ref="E25:E54" si="1">C25-D25</f>
        <v>0</v>
      </c>
      <c r="F25" s="45">
        <f t="shared" ref="F25:F54" si="2">F24-E25</f>
        <v>0</v>
      </c>
      <c r="G25" s="45"/>
      <c r="H25" s="45">
        <f>H24</f>
        <v>0</v>
      </c>
      <c r="I25" s="45">
        <f t="shared" ref="I25:I54" si="3">I24-H25</f>
        <v>0</v>
      </c>
      <c r="J25" s="18"/>
      <c r="K25" s="17"/>
      <c r="L25" s="40" t="s">
        <v>103</v>
      </c>
      <c r="M25" s="40"/>
      <c r="N25" s="84"/>
      <c r="O25" s="85">
        <f>SUM(D24:D26)</f>
        <v>0</v>
      </c>
      <c r="P25" s="85">
        <f>SUM(D27:D38)</f>
        <v>0</v>
      </c>
      <c r="Q25" s="85"/>
      <c r="R25" s="85"/>
      <c r="S25" s="85"/>
      <c r="T25" s="157"/>
      <c r="U25" s="84"/>
      <c r="V25" s="127"/>
      <c r="W25" s="153"/>
      <c r="X25" s="155"/>
      <c r="AA25" s="33"/>
    </row>
    <row r="26" spans="1:27" s="28" customFormat="1">
      <c r="A26" s="63">
        <v>3</v>
      </c>
      <c r="B26" s="158">
        <v>43983</v>
      </c>
      <c r="C26" s="65">
        <f t="shared" ref="C26:C71" si="4">C25</f>
        <v>0</v>
      </c>
      <c r="D26" s="65">
        <f t="shared" si="0"/>
        <v>0</v>
      </c>
      <c r="E26" s="65">
        <f t="shared" si="1"/>
        <v>0</v>
      </c>
      <c r="F26" s="65">
        <f t="shared" si="2"/>
        <v>0</v>
      </c>
      <c r="G26" s="65"/>
      <c r="H26" s="65">
        <f t="shared" ref="H26:H71" si="5">H25</f>
        <v>0</v>
      </c>
      <c r="I26" s="65">
        <f t="shared" si="3"/>
        <v>0</v>
      </c>
      <c r="J26" s="18"/>
      <c r="K26" s="17"/>
      <c r="L26" s="40" t="s">
        <v>102</v>
      </c>
      <c r="M26" s="40"/>
      <c r="N26" s="84"/>
      <c r="O26" s="84">
        <f>SUM(H24:H26)</f>
        <v>0</v>
      </c>
      <c r="P26" s="84">
        <f>SUM(H27:H38)</f>
        <v>0</v>
      </c>
      <c r="Q26" s="84"/>
      <c r="R26" s="84"/>
      <c r="S26" s="84"/>
      <c r="T26" s="84"/>
      <c r="U26" s="84"/>
      <c r="V26" s="127"/>
      <c r="W26" s="153"/>
      <c r="X26" s="155"/>
      <c r="AA26" s="33"/>
    </row>
    <row r="27" spans="1:27" s="28" customFormat="1">
      <c r="A27" s="61">
        <v>4</v>
      </c>
      <c r="B27" s="62">
        <v>44013</v>
      </c>
      <c r="C27" s="45">
        <f t="shared" si="4"/>
        <v>0</v>
      </c>
      <c r="D27" s="45">
        <f t="shared" si="0"/>
        <v>0</v>
      </c>
      <c r="E27" s="45">
        <f t="shared" si="1"/>
        <v>0</v>
      </c>
      <c r="F27" s="45">
        <f t="shared" si="2"/>
        <v>0</v>
      </c>
      <c r="G27" s="45"/>
      <c r="H27" s="45">
        <f t="shared" si="5"/>
        <v>0</v>
      </c>
      <c r="I27" s="45">
        <f t="shared" si="3"/>
        <v>0</v>
      </c>
      <c r="J27" s="18"/>
      <c r="K27" s="17"/>
      <c r="L27" s="83" t="s">
        <v>12</v>
      </c>
      <c r="M27" s="40"/>
      <c r="N27" s="84"/>
      <c r="O27" s="84"/>
      <c r="P27" s="84"/>
      <c r="Q27" s="84"/>
      <c r="R27" s="84"/>
      <c r="S27" s="84"/>
      <c r="T27" s="159"/>
      <c r="U27" s="84"/>
      <c r="V27" s="127"/>
      <c r="W27" s="153"/>
      <c r="X27" s="155"/>
      <c r="AA27" s="33"/>
    </row>
    <row r="28" spans="1:27" s="28" customFormat="1">
      <c r="A28" s="61">
        <v>5</v>
      </c>
      <c r="B28" s="62">
        <v>44044</v>
      </c>
      <c r="C28" s="45">
        <f t="shared" si="4"/>
        <v>0</v>
      </c>
      <c r="D28" s="45">
        <f t="shared" si="0"/>
        <v>0</v>
      </c>
      <c r="E28" s="45">
        <f t="shared" si="1"/>
        <v>0</v>
      </c>
      <c r="F28" s="45">
        <f t="shared" si="2"/>
        <v>0</v>
      </c>
      <c r="G28" s="45"/>
      <c r="H28" s="45">
        <f t="shared" si="5"/>
        <v>0</v>
      </c>
      <c r="I28" s="45">
        <f t="shared" si="3"/>
        <v>0</v>
      </c>
      <c r="J28" s="18"/>
      <c r="K28" s="17"/>
      <c r="L28" s="51" t="s">
        <v>11</v>
      </c>
      <c r="M28" s="40"/>
      <c r="N28" s="84"/>
      <c r="O28" s="84">
        <f>SUM(C27:C104)</f>
        <v>0</v>
      </c>
      <c r="P28" s="84">
        <f>SUM(C39:C104)</f>
        <v>0</v>
      </c>
      <c r="Q28" s="84">
        <f>SUM(C51:C104)</f>
        <v>0</v>
      </c>
      <c r="R28" s="84">
        <f>SUM(C63:C104)</f>
        <v>0</v>
      </c>
      <c r="S28" s="84">
        <v>0</v>
      </c>
      <c r="T28" s="159">
        <v>0</v>
      </c>
      <c r="U28" s="84">
        <v>0</v>
      </c>
      <c r="V28" s="27"/>
      <c r="W28" s="127"/>
      <c r="X28" s="155"/>
      <c r="AA28" s="33"/>
    </row>
    <row r="29" spans="1:27" s="28" customFormat="1">
      <c r="A29" s="61">
        <v>6</v>
      </c>
      <c r="B29" s="62">
        <v>44075</v>
      </c>
      <c r="C29" s="45">
        <f t="shared" si="4"/>
        <v>0</v>
      </c>
      <c r="D29" s="45">
        <f t="shared" si="0"/>
        <v>0</v>
      </c>
      <c r="E29" s="45">
        <f t="shared" si="1"/>
        <v>0</v>
      </c>
      <c r="F29" s="45">
        <f t="shared" si="2"/>
        <v>0</v>
      </c>
      <c r="G29" s="45"/>
      <c r="H29" s="45">
        <f t="shared" si="5"/>
        <v>0</v>
      </c>
      <c r="I29" s="45">
        <f t="shared" si="3"/>
        <v>0</v>
      </c>
      <c r="J29" s="18"/>
      <c r="K29" s="17"/>
      <c r="L29" s="51" t="s">
        <v>13</v>
      </c>
      <c r="M29" s="51"/>
      <c r="N29" s="84"/>
      <c r="O29" s="86">
        <f>O27*O23/$D$11</f>
        <v>0</v>
      </c>
      <c r="P29" s="86">
        <f t="shared" ref="P29" si="6">P27*P23/$D$11</f>
        <v>0</v>
      </c>
      <c r="Q29" s="85"/>
      <c r="R29" s="85"/>
      <c r="S29" s="85"/>
      <c r="T29" s="85"/>
      <c r="U29" s="85"/>
      <c r="V29" s="127"/>
      <c r="W29" s="153"/>
      <c r="X29" s="155"/>
      <c r="Z29" s="33"/>
      <c r="AA29" s="151"/>
    </row>
    <row r="30" spans="1:27" s="28" customFormat="1">
      <c r="A30" s="61">
        <v>7</v>
      </c>
      <c r="B30" s="62">
        <v>44105</v>
      </c>
      <c r="C30" s="45">
        <f t="shared" si="4"/>
        <v>0</v>
      </c>
      <c r="D30" s="45">
        <f t="shared" si="0"/>
        <v>0</v>
      </c>
      <c r="E30" s="45">
        <f t="shared" si="1"/>
        <v>0</v>
      </c>
      <c r="F30" s="45">
        <f t="shared" si="2"/>
        <v>0</v>
      </c>
      <c r="G30" s="45"/>
      <c r="H30" s="45">
        <f t="shared" si="5"/>
        <v>0</v>
      </c>
      <c r="I30" s="45">
        <f t="shared" si="3"/>
        <v>0</v>
      </c>
      <c r="J30" s="18"/>
      <c r="K30" s="17"/>
      <c r="L30" s="40" t="s">
        <v>14</v>
      </c>
      <c r="M30" s="51"/>
      <c r="N30" s="84"/>
      <c r="O30" s="80">
        <f>$D$15*O28</f>
        <v>0</v>
      </c>
      <c r="P30" s="80">
        <f>$D$15*P28</f>
        <v>0</v>
      </c>
      <c r="Q30" s="85"/>
      <c r="R30" s="85"/>
      <c r="S30" s="85"/>
      <c r="T30" s="85"/>
      <c r="U30" s="85"/>
      <c r="V30" s="127"/>
      <c r="W30" s="153"/>
      <c r="X30" s="155"/>
      <c r="Z30" s="33"/>
      <c r="AA30" s="151"/>
    </row>
    <row r="31" spans="1:27" s="28" customFormat="1">
      <c r="A31" s="61">
        <v>8</v>
      </c>
      <c r="B31" s="62">
        <v>44136</v>
      </c>
      <c r="C31" s="45">
        <f t="shared" si="4"/>
        <v>0</v>
      </c>
      <c r="D31" s="45">
        <f t="shared" si="0"/>
        <v>0</v>
      </c>
      <c r="E31" s="45">
        <f t="shared" si="1"/>
        <v>0</v>
      </c>
      <c r="F31" s="45">
        <f t="shared" si="2"/>
        <v>0</v>
      </c>
      <c r="G31" s="45"/>
      <c r="H31" s="45">
        <f t="shared" si="5"/>
        <v>0</v>
      </c>
      <c r="I31" s="45">
        <f t="shared" si="3"/>
        <v>0</v>
      </c>
      <c r="J31" s="18"/>
      <c r="K31" s="17"/>
      <c r="L31" s="40" t="s">
        <v>104</v>
      </c>
      <c r="M31" s="51"/>
      <c r="N31" s="84"/>
      <c r="O31" s="84"/>
      <c r="P31" s="84"/>
      <c r="Q31" s="84"/>
      <c r="R31" s="84"/>
      <c r="S31" s="84"/>
      <c r="T31" s="84"/>
      <c r="U31" s="84"/>
      <c r="V31" s="127"/>
      <c r="W31" s="128"/>
      <c r="X31" s="155"/>
      <c r="Y31" s="154"/>
      <c r="Z31" s="33"/>
      <c r="AA31" s="151"/>
    </row>
    <row r="32" spans="1:27" s="28" customFormat="1">
      <c r="A32" s="61">
        <v>9</v>
      </c>
      <c r="B32" s="62">
        <v>44166</v>
      </c>
      <c r="C32" s="45">
        <f t="shared" si="4"/>
        <v>0</v>
      </c>
      <c r="D32" s="45">
        <f t="shared" si="0"/>
        <v>0</v>
      </c>
      <c r="E32" s="45">
        <f t="shared" si="1"/>
        <v>0</v>
      </c>
      <c r="F32" s="45">
        <f t="shared" si="2"/>
        <v>0</v>
      </c>
      <c r="G32" s="45"/>
      <c r="H32" s="45">
        <f t="shared" si="5"/>
        <v>0</v>
      </c>
      <c r="I32" s="45">
        <f t="shared" si="3"/>
        <v>0</v>
      </c>
      <c r="J32" s="18"/>
      <c r="K32" s="17"/>
      <c r="L32" s="40" t="s">
        <v>124</v>
      </c>
      <c r="M32" s="40"/>
      <c r="N32" s="84"/>
      <c r="O32" s="85">
        <f>SUM(E24:E26)</f>
        <v>0</v>
      </c>
      <c r="P32" s="85">
        <f>SUM(E27:E38)</f>
        <v>0</v>
      </c>
      <c r="Q32" s="85"/>
      <c r="R32" s="85"/>
      <c r="S32" s="85"/>
      <c r="T32" s="84"/>
      <c r="U32" s="84"/>
      <c r="V32" s="127"/>
      <c r="W32" s="153"/>
      <c r="X32" s="155"/>
      <c r="Y32" s="154"/>
      <c r="Z32" s="33"/>
      <c r="AA32" s="151"/>
    </row>
    <row r="33" spans="1:27" s="28" customFormat="1" ht="13.5" thickBot="1">
      <c r="A33" s="61">
        <v>10</v>
      </c>
      <c r="B33" s="62">
        <v>44197</v>
      </c>
      <c r="C33" s="45">
        <f t="shared" si="4"/>
        <v>0</v>
      </c>
      <c r="D33" s="45">
        <f t="shared" si="0"/>
        <v>0</v>
      </c>
      <c r="E33" s="45">
        <f t="shared" si="1"/>
        <v>0</v>
      </c>
      <c r="F33" s="45">
        <f t="shared" si="2"/>
        <v>0</v>
      </c>
      <c r="G33" s="45"/>
      <c r="H33" s="45">
        <f t="shared" si="5"/>
        <v>0</v>
      </c>
      <c r="I33" s="45">
        <f t="shared" si="3"/>
        <v>0</v>
      </c>
      <c r="J33" s="18"/>
      <c r="K33" s="27"/>
      <c r="L33" s="44"/>
      <c r="M33" s="44"/>
      <c r="N33" s="84"/>
      <c r="O33" s="84"/>
      <c r="P33" s="84"/>
      <c r="Q33" s="84"/>
      <c r="R33" s="84"/>
      <c r="S33" s="84"/>
      <c r="T33" s="84"/>
      <c r="U33" s="84"/>
      <c r="V33" s="127"/>
      <c r="W33" s="127"/>
      <c r="X33" s="155"/>
      <c r="Z33" s="156"/>
      <c r="AA33" s="33"/>
    </row>
    <row r="34" spans="1:27" s="28" customFormat="1">
      <c r="A34" s="61">
        <v>11</v>
      </c>
      <c r="B34" s="62">
        <v>44228</v>
      </c>
      <c r="C34" s="45">
        <f t="shared" si="4"/>
        <v>0</v>
      </c>
      <c r="D34" s="45">
        <f t="shared" si="0"/>
        <v>0</v>
      </c>
      <c r="E34" s="45">
        <f t="shared" si="1"/>
        <v>0</v>
      </c>
      <c r="F34" s="45">
        <f t="shared" si="2"/>
        <v>0</v>
      </c>
      <c r="G34" s="45"/>
      <c r="H34" s="45">
        <f t="shared" si="5"/>
        <v>0</v>
      </c>
      <c r="I34" s="45">
        <f t="shared" si="3"/>
        <v>0</v>
      </c>
      <c r="J34" s="18"/>
      <c r="K34" s="27"/>
      <c r="L34" s="129" t="s">
        <v>21</v>
      </c>
      <c r="M34" s="160"/>
      <c r="N34" s="131"/>
      <c r="O34" s="45"/>
      <c r="P34" s="87"/>
      <c r="Q34" s="87"/>
      <c r="R34" s="88" t="s">
        <v>113</v>
      </c>
      <c r="S34" s="87"/>
      <c r="T34" s="45"/>
      <c r="U34" s="45"/>
      <c r="V34" s="27"/>
      <c r="W34" s="161"/>
      <c r="X34" s="155"/>
      <c r="Z34" s="33"/>
      <c r="AA34" s="33"/>
    </row>
    <row r="35" spans="1:27" s="28" customFormat="1">
      <c r="A35" s="61">
        <v>12</v>
      </c>
      <c r="B35" s="62">
        <v>44256</v>
      </c>
      <c r="C35" s="45">
        <f t="shared" si="4"/>
        <v>0</v>
      </c>
      <c r="D35" s="45">
        <f t="shared" si="0"/>
        <v>0</v>
      </c>
      <c r="E35" s="45">
        <f t="shared" si="1"/>
        <v>0</v>
      </c>
      <c r="F35" s="45">
        <f t="shared" si="2"/>
        <v>0</v>
      </c>
      <c r="G35" s="45"/>
      <c r="H35" s="45">
        <f t="shared" si="5"/>
        <v>0</v>
      </c>
      <c r="I35" s="45">
        <f t="shared" si="3"/>
        <v>0</v>
      </c>
      <c r="J35" s="18"/>
      <c r="K35" s="27"/>
      <c r="L35" s="133" t="s">
        <v>129</v>
      </c>
      <c r="M35" s="44"/>
      <c r="N35" s="134">
        <f>I23</f>
        <v>0</v>
      </c>
      <c r="O35" s="45"/>
      <c r="P35" s="87"/>
      <c r="Q35" s="87"/>
      <c r="R35" s="89" t="s">
        <v>112</v>
      </c>
      <c r="S35" s="87"/>
      <c r="T35" s="45"/>
      <c r="U35" s="45"/>
      <c r="V35" s="27"/>
      <c r="W35" s="161"/>
      <c r="X35" s="155"/>
      <c r="Z35" s="33"/>
      <c r="AA35" s="33"/>
    </row>
    <row r="36" spans="1:27" s="28" customFormat="1">
      <c r="A36" s="61">
        <v>13</v>
      </c>
      <c r="B36" s="62">
        <v>44287</v>
      </c>
      <c r="C36" s="45">
        <f t="shared" si="4"/>
        <v>0</v>
      </c>
      <c r="D36" s="45">
        <f t="shared" si="0"/>
        <v>0</v>
      </c>
      <c r="E36" s="45">
        <f t="shared" si="1"/>
        <v>0</v>
      </c>
      <c r="F36" s="45">
        <f t="shared" si="2"/>
        <v>0</v>
      </c>
      <c r="G36" s="45"/>
      <c r="H36" s="45">
        <f t="shared" si="5"/>
        <v>0</v>
      </c>
      <c r="I36" s="45">
        <f t="shared" si="3"/>
        <v>0</v>
      </c>
      <c r="J36" s="18"/>
      <c r="K36" s="27"/>
      <c r="L36" s="133" t="s">
        <v>22</v>
      </c>
      <c r="M36" s="44"/>
      <c r="N36" s="134">
        <f>-F23</f>
        <v>0</v>
      </c>
      <c r="O36" s="45"/>
      <c r="P36" s="35" t="s">
        <v>2</v>
      </c>
      <c r="Q36" s="87"/>
      <c r="R36" s="87"/>
      <c r="S36" s="87"/>
      <c r="T36" s="45"/>
      <c r="U36" s="45"/>
      <c r="V36" s="27"/>
      <c r="W36" s="161"/>
      <c r="X36" s="155"/>
      <c r="Z36" s="33"/>
      <c r="AA36" s="33"/>
    </row>
    <row r="37" spans="1:27" s="28" customFormat="1">
      <c r="A37" s="61">
        <v>14</v>
      </c>
      <c r="B37" s="62">
        <v>44317</v>
      </c>
      <c r="C37" s="45">
        <f t="shared" si="4"/>
        <v>0</v>
      </c>
      <c r="D37" s="45">
        <f t="shared" si="0"/>
        <v>0</v>
      </c>
      <c r="E37" s="45">
        <f t="shared" si="1"/>
        <v>0</v>
      </c>
      <c r="F37" s="45">
        <f t="shared" si="2"/>
        <v>0</v>
      </c>
      <c r="G37" s="45"/>
      <c r="H37" s="45">
        <f t="shared" si="5"/>
        <v>0</v>
      </c>
      <c r="I37" s="45">
        <f t="shared" si="3"/>
        <v>0</v>
      </c>
      <c r="J37" s="18"/>
      <c r="K37" s="27"/>
      <c r="L37" s="133" t="s">
        <v>25</v>
      </c>
      <c r="M37" s="44"/>
      <c r="N37" s="134">
        <f>-D16</f>
        <v>0</v>
      </c>
      <c r="O37" s="45"/>
      <c r="P37" s="35" t="s">
        <v>128</v>
      </c>
      <c r="Q37" s="87"/>
      <c r="R37" s="87"/>
      <c r="S37" s="87"/>
      <c r="T37" s="45"/>
      <c r="U37" s="45"/>
      <c r="V37" s="27"/>
      <c r="W37" s="161"/>
      <c r="X37" s="155"/>
      <c r="Z37" s="33"/>
      <c r="AA37" s="33"/>
    </row>
    <row r="38" spans="1:27" s="28" customFormat="1">
      <c r="A38" s="63">
        <v>15</v>
      </c>
      <c r="B38" s="158">
        <v>44348</v>
      </c>
      <c r="C38" s="65">
        <f t="shared" si="4"/>
        <v>0</v>
      </c>
      <c r="D38" s="65">
        <f t="shared" si="0"/>
        <v>0</v>
      </c>
      <c r="E38" s="65">
        <f t="shared" si="1"/>
        <v>0</v>
      </c>
      <c r="F38" s="65">
        <f t="shared" si="2"/>
        <v>0</v>
      </c>
      <c r="G38" s="65"/>
      <c r="H38" s="65">
        <f t="shared" si="5"/>
        <v>0</v>
      </c>
      <c r="I38" s="65">
        <f t="shared" si="3"/>
        <v>0</v>
      </c>
      <c r="J38" s="18"/>
      <c r="K38" s="27"/>
      <c r="L38" s="162"/>
      <c r="M38" s="44"/>
      <c r="N38" s="134"/>
      <c r="O38" s="45"/>
      <c r="P38" s="87"/>
      <c r="Q38" s="87"/>
      <c r="R38" s="87"/>
      <c r="S38" s="87"/>
      <c r="T38" s="45"/>
      <c r="U38" s="45"/>
      <c r="V38" s="27"/>
      <c r="W38" s="161"/>
      <c r="X38" s="155"/>
      <c r="Z38" s="33"/>
      <c r="AA38" s="151"/>
    </row>
    <row r="39" spans="1:27" s="28" customFormat="1" ht="12.75" customHeight="1">
      <c r="A39" s="61">
        <v>16</v>
      </c>
      <c r="B39" s="62">
        <v>44378</v>
      </c>
      <c r="C39" s="45">
        <f t="shared" si="4"/>
        <v>0</v>
      </c>
      <c r="D39" s="45">
        <f t="shared" si="0"/>
        <v>0</v>
      </c>
      <c r="E39" s="45">
        <f t="shared" si="1"/>
        <v>0</v>
      </c>
      <c r="F39" s="45">
        <f t="shared" si="2"/>
        <v>0</v>
      </c>
      <c r="G39" s="45"/>
      <c r="H39" s="45">
        <f t="shared" si="5"/>
        <v>0</v>
      </c>
      <c r="I39" s="45">
        <f t="shared" si="3"/>
        <v>0</v>
      </c>
      <c r="J39" s="18"/>
      <c r="K39" s="27"/>
      <c r="L39" s="137" t="s">
        <v>105</v>
      </c>
      <c r="M39" s="44"/>
      <c r="N39" s="134"/>
      <c r="O39" s="45"/>
      <c r="P39" s="503" t="s">
        <v>186</v>
      </c>
      <c r="Q39" s="503"/>
      <c r="R39" s="503"/>
      <c r="S39" s="503"/>
      <c r="T39" s="45"/>
      <c r="U39" s="45"/>
      <c r="V39" s="27"/>
      <c r="W39" s="161"/>
      <c r="X39" s="155"/>
      <c r="Z39" s="33"/>
      <c r="AA39" s="151"/>
    </row>
    <row r="40" spans="1:27" s="28" customFormat="1">
      <c r="A40" s="61">
        <v>17</v>
      </c>
      <c r="B40" s="62">
        <v>44409</v>
      </c>
      <c r="C40" s="45">
        <f t="shared" si="4"/>
        <v>0</v>
      </c>
      <c r="D40" s="45">
        <f t="shared" si="0"/>
        <v>0</v>
      </c>
      <c r="E40" s="45">
        <f t="shared" si="1"/>
        <v>0</v>
      </c>
      <c r="F40" s="45">
        <f t="shared" si="2"/>
        <v>0</v>
      </c>
      <c r="G40" s="45"/>
      <c r="H40" s="45">
        <f t="shared" si="5"/>
        <v>0</v>
      </c>
      <c r="I40" s="45">
        <f t="shared" si="3"/>
        <v>0</v>
      </c>
      <c r="J40" s="18"/>
      <c r="K40" s="27"/>
      <c r="L40" s="133" t="s">
        <v>24</v>
      </c>
      <c r="M40" s="44"/>
      <c r="N40" s="134">
        <f>D24</f>
        <v>0</v>
      </c>
      <c r="O40" s="45"/>
      <c r="P40" s="503"/>
      <c r="Q40" s="503"/>
      <c r="R40" s="503"/>
      <c r="S40" s="503"/>
      <c r="T40" s="45"/>
      <c r="U40" s="45"/>
      <c r="V40" s="27"/>
      <c r="W40" s="151"/>
      <c r="X40" s="155"/>
      <c r="Y40" s="154"/>
      <c r="Z40" s="33"/>
      <c r="AA40" s="151"/>
    </row>
    <row r="41" spans="1:27" s="28" customFormat="1">
      <c r="A41" s="61">
        <v>18</v>
      </c>
      <c r="B41" s="62">
        <v>44440</v>
      </c>
      <c r="C41" s="45">
        <f t="shared" si="4"/>
        <v>0</v>
      </c>
      <c r="D41" s="45">
        <f t="shared" si="0"/>
        <v>0</v>
      </c>
      <c r="E41" s="45">
        <f t="shared" si="1"/>
        <v>0</v>
      </c>
      <c r="F41" s="45">
        <f t="shared" si="2"/>
        <v>0</v>
      </c>
      <c r="G41" s="45"/>
      <c r="H41" s="45">
        <f t="shared" si="5"/>
        <v>0</v>
      </c>
      <c r="I41" s="45">
        <f t="shared" si="3"/>
        <v>0</v>
      </c>
      <c r="J41" s="18"/>
      <c r="K41" s="27"/>
      <c r="L41" s="133" t="s">
        <v>25</v>
      </c>
      <c r="M41" s="44"/>
      <c r="N41" s="134">
        <f>-C24</f>
        <v>0</v>
      </c>
      <c r="O41" s="45"/>
      <c r="P41" s="503"/>
      <c r="Q41" s="503"/>
      <c r="R41" s="503"/>
      <c r="S41" s="503"/>
      <c r="T41" s="45"/>
      <c r="U41" s="45"/>
      <c r="V41" s="27"/>
      <c r="W41" s="161"/>
      <c r="X41" s="155"/>
      <c r="Y41" s="154"/>
      <c r="Z41" s="33"/>
      <c r="AA41" s="151"/>
    </row>
    <row r="42" spans="1:27" s="28" customFormat="1">
      <c r="A42" s="61">
        <v>19</v>
      </c>
      <c r="B42" s="62">
        <v>44470</v>
      </c>
      <c r="C42" s="45">
        <f t="shared" si="4"/>
        <v>0</v>
      </c>
      <c r="D42" s="45">
        <f t="shared" si="0"/>
        <v>0</v>
      </c>
      <c r="E42" s="45">
        <f t="shared" si="1"/>
        <v>0</v>
      </c>
      <c r="F42" s="45">
        <f t="shared" si="2"/>
        <v>0</v>
      </c>
      <c r="G42" s="45"/>
      <c r="H42" s="45">
        <f t="shared" si="5"/>
        <v>0</v>
      </c>
      <c r="I42" s="45">
        <f t="shared" si="3"/>
        <v>0</v>
      </c>
      <c r="J42" s="18"/>
      <c r="K42" s="27"/>
      <c r="L42" s="133" t="s">
        <v>23</v>
      </c>
      <c r="M42" s="44"/>
      <c r="N42" s="134">
        <f>E24</f>
        <v>0</v>
      </c>
      <c r="O42" s="45"/>
      <c r="P42" s="503"/>
      <c r="Q42" s="503"/>
      <c r="R42" s="503"/>
      <c r="S42" s="503"/>
      <c r="T42" s="45"/>
      <c r="U42" s="45"/>
      <c r="V42" s="27"/>
      <c r="X42" s="155"/>
    </row>
    <row r="43" spans="1:27" s="28" customFormat="1">
      <c r="A43" s="61">
        <v>20</v>
      </c>
      <c r="B43" s="62">
        <v>44501</v>
      </c>
      <c r="C43" s="45">
        <f t="shared" si="4"/>
        <v>0</v>
      </c>
      <c r="D43" s="45">
        <f t="shared" si="0"/>
        <v>0</v>
      </c>
      <c r="E43" s="45">
        <f t="shared" si="1"/>
        <v>0</v>
      </c>
      <c r="F43" s="45">
        <f t="shared" si="2"/>
        <v>0</v>
      </c>
      <c r="G43" s="45"/>
      <c r="H43" s="45">
        <f t="shared" si="5"/>
        <v>0</v>
      </c>
      <c r="I43" s="45">
        <f t="shared" si="3"/>
        <v>0</v>
      </c>
      <c r="J43" s="18"/>
      <c r="K43" s="27"/>
      <c r="L43" s="133" t="s">
        <v>166</v>
      </c>
      <c r="M43" s="44"/>
      <c r="N43" s="138">
        <f>H25</f>
        <v>0</v>
      </c>
      <c r="O43" s="45"/>
      <c r="P43" s="504"/>
      <c r="Q43" s="504"/>
      <c r="R43" s="504"/>
      <c r="S43" s="504"/>
      <c r="T43" s="45"/>
      <c r="U43" s="45"/>
      <c r="V43" s="27"/>
      <c r="W43" s="161"/>
      <c r="X43" s="155"/>
      <c r="Z43" s="33"/>
    </row>
    <row r="44" spans="1:27" s="28" customFormat="1" ht="13.5" thickBot="1">
      <c r="A44" s="61">
        <v>21</v>
      </c>
      <c r="B44" s="62">
        <v>44531</v>
      </c>
      <c r="C44" s="45">
        <f t="shared" si="4"/>
        <v>0</v>
      </c>
      <c r="D44" s="45">
        <f t="shared" si="0"/>
        <v>0</v>
      </c>
      <c r="E44" s="45">
        <f t="shared" si="1"/>
        <v>0</v>
      </c>
      <c r="F44" s="45">
        <f t="shared" si="2"/>
        <v>0</v>
      </c>
      <c r="G44" s="45"/>
      <c r="H44" s="45">
        <f t="shared" si="5"/>
        <v>0</v>
      </c>
      <c r="I44" s="45">
        <f t="shared" si="3"/>
        <v>0</v>
      </c>
      <c r="J44" s="18"/>
      <c r="K44" s="27"/>
      <c r="L44" s="139" t="s">
        <v>26</v>
      </c>
      <c r="M44" s="163"/>
      <c r="N44" s="141">
        <f>-H25</f>
        <v>0</v>
      </c>
      <c r="O44" s="45"/>
      <c r="P44" s="504"/>
      <c r="Q44" s="504"/>
      <c r="R44" s="504"/>
      <c r="S44" s="504"/>
      <c r="T44" s="45"/>
      <c r="U44" s="45"/>
      <c r="V44" s="27"/>
      <c r="W44" s="161"/>
      <c r="X44" s="155"/>
      <c r="Z44" s="33"/>
    </row>
    <row r="45" spans="1:27" s="28" customFormat="1">
      <c r="A45" s="61">
        <v>22</v>
      </c>
      <c r="B45" s="62">
        <v>44562</v>
      </c>
      <c r="C45" s="45">
        <f t="shared" si="4"/>
        <v>0</v>
      </c>
      <c r="D45" s="45">
        <f t="shared" si="0"/>
        <v>0</v>
      </c>
      <c r="E45" s="45">
        <f t="shared" si="1"/>
        <v>0</v>
      </c>
      <c r="F45" s="45">
        <f t="shared" si="2"/>
        <v>0</v>
      </c>
      <c r="G45" s="45"/>
      <c r="H45" s="45">
        <f t="shared" si="5"/>
        <v>0</v>
      </c>
      <c r="I45" s="45">
        <f t="shared" si="3"/>
        <v>0</v>
      </c>
      <c r="J45" s="18"/>
      <c r="K45" s="27"/>
      <c r="L45" s="44"/>
      <c r="M45" s="44"/>
      <c r="N45" s="45"/>
      <c r="O45" s="45"/>
      <c r="P45" s="454"/>
      <c r="Q45" s="454"/>
      <c r="R45" s="454"/>
      <c r="S45" s="454"/>
      <c r="T45" s="45"/>
      <c r="U45" s="45"/>
      <c r="V45" s="27"/>
      <c r="W45" s="161"/>
      <c r="X45" s="155"/>
      <c r="Z45" s="33"/>
    </row>
    <row r="46" spans="1:27" s="28" customFormat="1">
      <c r="A46" s="61">
        <v>23</v>
      </c>
      <c r="B46" s="62">
        <v>44593</v>
      </c>
      <c r="C46" s="45">
        <f t="shared" si="4"/>
        <v>0</v>
      </c>
      <c r="D46" s="45">
        <f t="shared" si="0"/>
        <v>0</v>
      </c>
      <c r="E46" s="45">
        <f t="shared" si="1"/>
        <v>0</v>
      </c>
      <c r="F46" s="45">
        <f t="shared" si="2"/>
        <v>0</v>
      </c>
      <c r="G46" s="45"/>
      <c r="H46" s="45">
        <f t="shared" si="5"/>
        <v>0</v>
      </c>
      <c r="I46" s="45">
        <f t="shared" si="3"/>
        <v>0</v>
      </c>
      <c r="J46" s="18"/>
      <c r="K46" s="27"/>
      <c r="N46" s="142">
        <f>SUM(N40:N44)</f>
        <v>0</v>
      </c>
      <c r="O46" s="27"/>
      <c r="P46" s="27"/>
      <c r="Q46" s="27"/>
      <c r="R46" s="27"/>
      <c r="S46" s="27"/>
      <c r="T46" s="27"/>
      <c r="U46" s="27"/>
      <c r="V46" s="27"/>
      <c r="W46" s="161"/>
      <c r="X46" s="155"/>
      <c r="Z46" s="33"/>
      <c r="AA46" s="33"/>
    </row>
    <row r="47" spans="1:27" s="28" customFormat="1">
      <c r="A47" s="61">
        <v>24</v>
      </c>
      <c r="B47" s="62">
        <v>44621</v>
      </c>
      <c r="C47" s="45">
        <f t="shared" si="4"/>
        <v>0</v>
      </c>
      <c r="D47" s="45">
        <f t="shared" si="0"/>
        <v>0</v>
      </c>
      <c r="E47" s="45">
        <f t="shared" si="1"/>
        <v>0</v>
      </c>
      <c r="F47" s="45">
        <f t="shared" si="2"/>
        <v>0</v>
      </c>
      <c r="G47" s="45"/>
      <c r="H47" s="45">
        <f t="shared" si="5"/>
        <v>0</v>
      </c>
      <c r="I47" s="45">
        <f t="shared" si="3"/>
        <v>0</v>
      </c>
      <c r="J47" s="18"/>
      <c r="K47" s="27"/>
      <c r="N47" s="27"/>
      <c r="O47" s="27"/>
      <c r="P47" s="27"/>
      <c r="Q47" s="27"/>
      <c r="R47" s="27"/>
      <c r="S47" s="27"/>
      <c r="T47" s="27"/>
      <c r="U47" s="27"/>
      <c r="V47" s="27"/>
      <c r="W47" s="161"/>
      <c r="X47" s="155"/>
      <c r="Z47" s="33"/>
      <c r="AA47" s="33"/>
    </row>
    <row r="48" spans="1:27" s="28" customFormat="1">
      <c r="A48" s="61">
        <v>25</v>
      </c>
      <c r="B48" s="62">
        <v>44652</v>
      </c>
      <c r="C48" s="45">
        <f t="shared" si="4"/>
        <v>0</v>
      </c>
      <c r="D48" s="45">
        <f t="shared" si="0"/>
        <v>0</v>
      </c>
      <c r="E48" s="45">
        <f t="shared" si="1"/>
        <v>0</v>
      </c>
      <c r="F48" s="45">
        <f t="shared" si="2"/>
        <v>0</v>
      </c>
      <c r="G48" s="45"/>
      <c r="H48" s="45">
        <f t="shared" si="5"/>
        <v>0</v>
      </c>
      <c r="I48" s="45">
        <f t="shared" si="3"/>
        <v>0</v>
      </c>
      <c r="J48" s="18"/>
      <c r="K48" s="27"/>
      <c r="N48" s="27"/>
      <c r="O48" s="27"/>
      <c r="P48" s="27"/>
      <c r="Q48" s="27"/>
      <c r="R48" s="27"/>
      <c r="S48" s="27"/>
      <c r="T48" s="27"/>
      <c r="U48" s="27"/>
      <c r="V48" s="27"/>
      <c r="W48" s="151"/>
      <c r="X48" s="155"/>
      <c r="Y48" s="154"/>
      <c r="Z48" s="33"/>
      <c r="AA48" s="151"/>
    </row>
    <row r="49" spans="1:27" s="28" customFormat="1">
      <c r="A49" s="61">
        <v>26</v>
      </c>
      <c r="B49" s="62">
        <v>44682</v>
      </c>
      <c r="C49" s="45">
        <f t="shared" si="4"/>
        <v>0</v>
      </c>
      <c r="D49" s="45">
        <f t="shared" si="0"/>
        <v>0</v>
      </c>
      <c r="E49" s="45">
        <f t="shared" si="1"/>
        <v>0</v>
      </c>
      <c r="F49" s="45">
        <f t="shared" si="2"/>
        <v>0</v>
      </c>
      <c r="G49" s="45"/>
      <c r="H49" s="45">
        <f t="shared" si="5"/>
        <v>0</v>
      </c>
      <c r="I49" s="45">
        <f t="shared" si="3"/>
        <v>0</v>
      </c>
      <c r="J49" s="18"/>
      <c r="K49" s="27"/>
      <c r="N49" s="27"/>
      <c r="O49" s="27"/>
      <c r="P49" s="27"/>
      <c r="Q49" s="27"/>
      <c r="R49" s="27"/>
      <c r="S49" s="27"/>
      <c r="T49" s="27"/>
      <c r="U49" s="27"/>
      <c r="V49" s="27"/>
      <c r="W49" s="161"/>
      <c r="X49" s="155"/>
      <c r="Y49" s="154"/>
      <c r="Z49" s="33"/>
      <c r="AA49" s="151"/>
    </row>
    <row r="50" spans="1:27" s="28" customFormat="1">
      <c r="A50" s="63">
        <v>27</v>
      </c>
      <c r="B50" s="158">
        <v>44713</v>
      </c>
      <c r="C50" s="65">
        <f t="shared" si="4"/>
        <v>0</v>
      </c>
      <c r="D50" s="65">
        <f t="shared" si="0"/>
        <v>0</v>
      </c>
      <c r="E50" s="65">
        <f t="shared" si="1"/>
        <v>0</v>
      </c>
      <c r="F50" s="65">
        <f t="shared" si="2"/>
        <v>0</v>
      </c>
      <c r="G50" s="65"/>
      <c r="H50" s="65">
        <f t="shared" si="5"/>
        <v>0</v>
      </c>
      <c r="I50" s="65">
        <f t="shared" si="3"/>
        <v>0</v>
      </c>
      <c r="J50" s="18"/>
      <c r="K50" s="27"/>
      <c r="L50" s="27"/>
      <c r="N50" s="27"/>
      <c r="O50" s="27"/>
      <c r="P50" s="27"/>
      <c r="Q50" s="27"/>
      <c r="R50" s="27"/>
      <c r="S50" s="27"/>
      <c r="T50" s="27"/>
      <c r="U50" s="27"/>
      <c r="V50" s="27"/>
      <c r="X50" s="155"/>
      <c r="Z50" s="33"/>
      <c r="AA50" s="33"/>
    </row>
    <row r="51" spans="1:27" s="28" customFormat="1">
      <c r="A51" s="61">
        <v>28</v>
      </c>
      <c r="B51" s="62">
        <v>44743</v>
      </c>
      <c r="C51" s="45">
        <f t="shared" si="4"/>
        <v>0</v>
      </c>
      <c r="D51" s="45">
        <f t="shared" si="0"/>
        <v>0</v>
      </c>
      <c r="E51" s="45">
        <f t="shared" si="1"/>
        <v>0</v>
      </c>
      <c r="F51" s="45">
        <f t="shared" si="2"/>
        <v>0</v>
      </c>
      <c r="G51" s="45"/>
      <c r="H51" s="45">
        <f t="shared" si="5"/>
        <v>0</v>
      </c>
      <c r="I51" s="45">
        <f t="shared" si="3"/>
        <v>0</v>
      </c>
      <c r="J51" s="18"/>
      <c r="K51" s="27"/>
      <c r="L51" s="27"/>
      <c r="M51" s="32"/>
      <c r="N51" s="27"/>
      <c r="O51" s="27"/>
      <c r="P51" s="27"/>
      <c r="Q51" s="27"/>
      <c r="R51" s="27"/>
      <c r="S51" s="27"/>
      <c r="T51" s="27"/>
      <c r="U51" s="27"/>
      <c r="V51" s="27"/>
      <c r="W51" s="161"/>
      <c r="X51" s="155"/>
      <c r="Z51" s="33"/>
      <c r="AA51" s="33"/>
    </row>
    <row r="52" spans="1:27" s="28" customFormat="1">
      <c r="A52" s="61">
        <v>29</v>
      </c>
      <c r="B52" s="62">
        <v>44774</v>
      </c>
      <c r="C52" s="45">
        <f t="shared" si="4"/>
        <v>0</v>
      </c>
      <c r="D52" s="45">
        <f t="shared" si="0"/>
        <v>0</v>
      </c>
      <c r="E52" s="45">
        <f t="shared" si="1"/>
        <v>0</v>
      </c>
      <c r="F52" s="45">
        <f t="shared" si="2"/>
        <v>0</v>
      </c>
      <c r="G52" s="45"/>
      <c r="H52" s="45">
        <f t="shared" si="5"/>
        <v>0</v>
      </c>
      <c r="I52" s="45">
        <f t="shared" si="3"/>
        <v>0</v>
      </c>
      <c r="J52" s="18"/>
      <c r="K52" s="27"/>
      <c r="L52" s="27"/>
      <c r="M52" s="32"/>
      <c r="N52" s="27"/>
      <c r="O52" s="27"/>
      <c r="P52" s="27"/>
      <c r="Q52" s="27"/>
      <c r="R52" s="27"/>
      <c r="S52" s="27"/>
      <c r="T52" s="27"/>
      <c r="U52" s="27"/>
      <c r="V52" s="27"/>
      <c r="W52" s="161"/>
      <c r="X52" s="155"/>
      <c r="Z52" s="33"/>
      <c r="AA52" s="33"/>
    </row>
    <row r="53" spans="1:27" s="28" customFormat="1">
      <c r="A53" s="61">
        <v>30</v>
      </c>
      <c r="B53" s="62">
        <v>44805</v>
      </c>
      <c r="C53" s="45">
        <f t="shared" si="4"/>
        <v>0</v>
      </c>
      <c r="D53" s="45">
        <f t="shared" si="0"/>
        <v>0</v>
      </c>
      <c r="E53" s="45">
        <f t="shared" si="1"/>
        <v>0</v>
      </c>
      <c r="F53" s="45">
        <f t="shared" si="2"/>
        <v>0</v>
      </c>
      <c r="G53" s="45"/>
      <c r="H53" s="45">
        <f t="shared" si="5"/>
        <v>0</v>
      </c>
      <c r="I53" s="45">
        <f t="shared" si="3"/>
        <v>0</v>
      </c>
      <c r="J53" s="18"/>
      <c r="K53" s="27"/>
      <c r="L53" s="27"/>
      <c r="M53" s="32"/>
      <c r="N53" s="32"/>
      <c r="O53" s="32"/>
      <c r="P53" s="32"/>
      <c r="Q53" s="27"/>
      <c r="R53" s="27"/>
      <c r="S53" s="27"/>
      <c r="T53" s="27"/>
      <c r="U53" s="27"/>
      <c r="V53" s="27"/>
      <c r="W53" s="161"/>
      <c r="X53" s="155"/>
      <c r="Z53" s="33"/>
      <c r="AA53" s="33"/>
    </row>
    <row r="54" spans="1:27" s="28" customFormat="1">
      <c r="A54" s="61">
        <v>31</v>
      </c>
      <c r="B54" s="62">
        <v>44835</v>
      </c>
      <c r="C54" s="45">
        <f t="shared" si="4"/>
        <v>0</v>
      </c>
      <c r="D54" s="45">
        <f t="shared" si="0"/>
        <v>0</v>
      </c>
      <c r="E54" s="45">
        <f t="shared" si="1"/>
        <v>0</v>
      </c>
      <c r="F54" s="45">
        <f t="shared" si="2"/>
        <v>0</v>
      </c>
      <c r="G54" s="45"/>
      <c r="H54" s="45">
        <f t="shared" si="5"/>
        <v>0</v>
      </c>
      <c r="I54" s="45">
        <f t="shared" si="3"/>
        <v>0</v>
      </c>
      <c r="J54" s="18"/>
      <c r="K54" s="27"/>
      <c r="L54" s="27"/>
      <c r="M54" s="32"/>
      <c r="N54" s="32"/>
      <c r="O54" s="32"/>
      <c r="P54" s="32"/>
      <c r="Q54" s="27"/>
      <c r="R54" s="27"/>
      <c r="S54" s="27"/>
      <c r="T54" s="27"/>
      <c r="U54" s="27"/>
      <c r="V54" s="27"/>
      <c r="W54" s="161"/>
      <c r="X54" s="155"/>
      <c r="Z54" s="33"/>
      <c r="AA54" s="33"/>
    </row>
    <row r="55" spans="1:27" s="28" customFormat="1">
      <c r="A55" s="61">
        <v>32</v>
      </c>
      <c r="B55" s="62">
        <v>44866</v>
      </c>
      <c r="C55" s="45">
        <f t="shared" si="4"/>
        <v>0</v>
      </c>
      <c r="D55" s="45">
        <f t="shared" si="0"/>
        <v>0</v>
      </c>
      <c r="E55" s="45">
        <f t="shared" ref="E55:E71" si="7">C55-D55</f>
        <v>0</v>
      </c>
      <c r="F55" s="45">
        <f t="shared" ref="F55:F71" si="8">F54-E55</f>
        <v>0</v>
      </c>
      <c r="G55" s="45"/>
      <c r="H55" s="45">
        <f t="shared" si="5"/>
        <v>0</v>
      </c>
      <c r="I55" s="45">
        <f t="shared" ref="I55:I71" si="9">I54-H55</f>
        <v>0</v>
      </c>
      <c r="J55" s="18"/>
      <c r="K55" s="27"/>
      <c r="L55" s="27"/>
      <c r="M55" s="32"/>
      <c r="N55" s="32"/>
      <c r="O55" s="32"/>
      <c r="P55" s="32"/>
      <c r="Q55" s="27"/>
      <c r="R55" s="27"/>
      <c r="S55" s="27"/>
      <c r="T55" s="27"/>
      <c r="U55" s="27"/>
      <c r="V55" s="27"/>
      <c r="W55" s="161"/>
      <c r="X55" s="155"/>
      <c r="Z55" s="33"/>
      <c r="AA55" s="151"/>
    </row>
    <row r="56" spans="1:27" s="28" customFormat="1">
      <c r="A56" s="61">
        <v>33</v>
      </c>
      <c r="B56" s="62">
        <v>44896</v>
      </c>
      <c r="C56" s="45">
        <f t="shared" si="4"/>
        <v>0</v>
      </c>
      <c r="D56" s="45">
        <f t="shared" si="0"/>
        <v>0</v>
      </c>
      <c r="E56" s="45">
        <f t="shared" si="7"/>
        <v>0</v>
      </c>
      <c r="F56" s="45">
        <f t="shared" si="8"/>
        <v>0</v>
      </c>
      <c r="G56" s="45"/>
      <c r="H56" s="45">
        <f t="shared" si="5"/>
        <v>0</v>
      </c>
      <c r="I56" s="45">
        <f t="shared" si="9"/>
        <v>0</v>
      </c>
      <c r="J56" s="18"/>
      <c r="K56" s="27"/>
      <c r="L56" s="27"/>
      <c r="M56" s="32"/>
      <c r="N56" s="32"/>
      <c r="O56" s="32"/>
      <c r="P56" s="32"/>
      <c r="Q56" s="27"/>
      <c r="R56" s="27"/>
      <c r="S56" s="27"/>
      <c r="T56" s="27"/>
      <c r="U56" s="27"/>
      <c r="V56" s="27"/>
      <c r="W56" s="151"/>
      <c r="X56" s="155"/>
      <c r="Z56" s="33"/>
      <c r="AA56" s="33"/>
    </row>
    <row r="57" spans="1:27" s="28" customFormat="1">
      <c r="A57" s="61">
        <v>34</v>
      </c>
      <c r="B57" s="62">
        <v>44927</v>
      </c>
      <c r="C57" s="45">
        <f t="shared" si="4"/>
        <v>0</v>
      </c>
      <c r="D57" s="45">
        <f t="shared" si="0"/>
        <v>0</v>
      </c>
      <c r="E57" s="45">
        <f t="shared" si="7"/>
        <v>0</v>
      </c>
      <c r="F57" s="45">
        <f t="shared" si="8"/>
        <v>0</v>
      </c>
      <c r="G57" s="45"/>
      <c r="H57" s="45">
        <f t="shared" si="5"/>
        <v>0</v>
      </c>
      <c r="I57" s="45">
        <f t="shared" si="9"/>
        <v>0</v>
      </c>
      <c r="J57" s="18"/>
      <c r="K57" s="27"/>
      <c r="L57" s="27"/>
      <c r="M57" s="32"/>
      <c r="N57" s="32"/>
      <c r="O57" s="32"/>
      <c r="P57" s="32"/>
      <c r="Q57" s="27"/>
      <c r="R57" s="27"/>
      <c r="S57" s="27"/>
      <c r="T57" s="27"/>
      <c r="U57" s="27"/>
      <c r="V57" s="27"/>
      <c r="W57" s="151"/>
      <c r="X57" s="155"/>
      <c r="Y57" s="154"/>
      <c r="Z57" s="33"/>
      <c r="AA57" s="33"/>
    </row>
    <row r="58" spans="1:27" s="28" customFormat="1">
      <c r="A58" s="61">
        <v>35</v>
      </c>
      <c r="B58" s="62">
        <v>44958</v>
      </c>
      <c r="C58" s="45">
        <f t="shared" si="4"/>
        <v>0</v>
      </c>
      <c r="D58" s="45">
        <f t="shared" si="0"/>
        <v>0</v>
      </c>
      <c r="E58" s="45">
        <f t="shared" si="7"/>
        <v>0</v>
      </c>
      <c r="F58" s="45">
        <f t="shared" si="8"/>
        <v>0</v>
      </c>
      <c r="G58" s="45"/>
      <c r="H58" s="45">
        <f t="shared" si="5"/>
        <v>0</v>
      </c>
      <c r="I58" s="45">
        <f t="shared" si="9"/>
        <v>0</v>
      </c>
      <c r="J58" s="18"/>
      <c r="K58" s="27"/>
      <c r="L58" s="27"/>
      <c r="M58" s="32"/>
      <c r="N58" s="32"/>
      <c r="O58" s="32"/>
      <c r="P58" s="32"/>
      <c r="Q58" s="27"/>
      <c r="R58" s="27"/>
      <c r="S58" s="27"/>
      <c r="T58" s="27"/>
      <c r="U58" s="27"/>
      <c r="V58" s="27"/>
      <c r="W58" s="161"/>
      <c r="X58" s="155"/>
      <c r="Y58" s="154"/>
      <c r="Z58" s="33"/>
      <c r="AA58" s="33"/>
    </row>
    <row r="59" spans="1:27" s="28" customFormat="1">
      <c r="A59" s="61">
        <v>36</v>
      </c>
      <c r="B59" s="62">
        <v>44986</v>
      </c>
      <c r="C59" s="45">
        <f t="shared" si="4"/>
        <v>0</v>
      </c>
      <c r="D59" s="45">
        <f t="shared" si="0"/>
        <v>0</v>
      </c>
      <c r="E59" s="45">
        <f t="shared" si="7"/>
        <v>0</v>
      </c>
      <c r="F59" s="45">
        <f t="shared" si="8"/>
        <v>0</v>
      </c>
      <c r="G59" s="45"/>
      <c r="H59" s="45">
        <f t="shared" si="5"/>
        <v>0</v>
      </c>
      <c r="I59" s="45">
        <f t="shared" si="9"/>
        <v>0</v>
      </c>
      <c r="J59" s="18"/>
      <c r="K59" s="27"/>
      <c r="L59" s="27"/>
      <c r="M59" s="32"/>
      <c r="N59" s="32"/>
      <c r="O59" s="32"/>
      <c r="P59" s="32"/>
      <c r="Q59" s="27"/>
      <c r="R59" s="27"/>
      <c r="S59" s="27"/>
      <c r="T59" s="27"/>
      <c r="U59" s="27"/>
      <c r="V59" s="27"/>
      <c r="X59" s="155"/>
      <c r="Z59" s="33"/>
      <c r="AA59" s="33"/>
    </row>
    <row r="60" spans="1:27" s="28" customFormat="1">
      <c r="A60" s="61">
        <v>37</v>
      </c>
      <c r="B60" s="62">
        <v>45017</v>
      </c>
      <c r="C60" s="45">
        <f t="shared" si="4"/>
        <v>0</v>
      </c>
      <c r="D60" s="45">
        <f t="shared" si="0"/>
        <v>0</v>
      </c>
      <c r="E60" s="45">
        <f t="shared" si="7"/>
        <v>0</v>
      </c>
      <c r="F60" s="45">
        <f t="shared" si="8"/>
        <v>0</v>
      </c>
      <c r="G60" s="45"/>
      <c r="H60" s="45">
        <f t="shared" si="5"/>
        <v>0</v>
      </c>
      <c r="I60" s="45">
        <f t="shared" si="9"/>
        <v>0</v>
      </c>
      <c r="J60" s="18"/>
      <c r="K60" s="27"/>
      <c r="L60" s="27"/>
      <c r="M60" s="32"/>
      <c r="N60" s="32"/>
      <c r="O60" s="32"/>
      <c r="P60" s="32"/>
      <c r="Q60" s="27"/>
      <c r="R60" s="27"/>
      <c r="S60" s="27"/>
      <c r="T60" s="27"/>
      <c r="U60" s="27"/>
      <c r="V60" s="27"/>
      <c r="W60" s="161"/>
      <c r="X60" s="155"/>
      <c r="Z60" s="33"/>
      <c r="AA60" s="33"/>
    </row>
    <row r="61" spans="1:27" s="28" customFormat="1">
      <c r="A61" s="61">
        <v>38</v>
      </c>
      <c r="B61" s="62">
        <v>45047</v>
      </c>
      <c r="C61" s="45">
        <f t="shared" si="4"/>
        <v>0</v>
      </c>
      <c r="D61" s="45">
        <f t="shared" si="0"/>
        <v>0</v>
      </c>
      <c r="E61" s="45">
        <f t="shared" si="7"/>
        <v>0</v>
      </c>
      <c r="F61" s="45">
        <f t="shared" si="8"/>
        <v>0</v>
      </c>
      <c r="G61" s="45"/>
      <c r="H61" s="45">
        <f t="shared" si="5"/>
        <v>0</v>
      </c>
      <c r="I61" s="45">
        <f t="shared" si="9"/>
        <v>0</v>
      </c>
      <c r="J61" s="18"/>
      <c r="K61" s="27"/>
      <c r="L61" s="27"/>
      <c r="M61" s="32"/>
      <c r="N61" s="32"/>
      <c r="O61" s="32"/>
      <c r="P61" s="32"/>
      <c r="Q61" s="27"/>
      <c r="R61" s="27"/>
      <c r="S61" s="27"/>
      <c r="T61" s="27"/>
      <c r="U61" s="27"/>
      <c r="V61" s="27"/>
      <c r="W61" s="161"/>
      <c r="X61" s="155"/>
      <c r="Z61" s="33"/>
      <c r="AA61" s="33"/>
    </row>
    <row r="62" spans="1:27" s="28" customFormat="1">
      <c r="A62" s="63">
        <v>39</v>
      </c>
      <c r="B62" s="158">
        <v>45078</v>
      </c>
      <c r="C62" s="65">
        <f t="shared" si="4"/>
        <v>0</v>
      </c>
      <c r="D62" s="65">
        <f t="shared" si="0"/>
        <v>0</v>
      </c>
      <c r="E62" s="65">
        <f t="shared" si="7"/>
        <v>0</v>
      </c>
      <c r="F62" s="65">
        <f t="shared" si="8"/>
        <v>0</v>
      </c>
      <c r="G62" s="65"/>
      <c r="H62" s="65">
        <f t="shared" si="5"/>
        <v>0</v>
      </c>
      <c r="I62" s="65">
        <f t="shared" si="9"/>
        <v>0</v>
      </c>
      <c r="J62" s="18"/>
      <c r="K62" s="27"/>
      <c r="L62" s="27"/>
      <c r="N62" s="32"/>
      <c r="O62" s="32"/>
      <c r="P62" s="32"/>
      <c r="Q62" s="27"/>
      <c r="R62" s="27"/>
      <c r="S62" s="27"/>
      <c r="T62" s="27"/>
      <c r="U62" s="27"/>
      <c r="V62" s="27"/>
      <c r="W62" s="161"/>
      <c r="X62" s="155"/>
      <c r="Z62" s="33"/>
      <c r="AA62" s="33"/>
    </row>
    <row r="63" spans="1:27" s="28" customFormat="1">
      <c r="A63" s="61">
        <v>40</v>
      </c>
      <c r="B63" s="62">
        <v>45108</v>
      </c>
      <c r="C63" s="45">
        <f t="shared" si="4"/>
        <v>0</v>
      </c>
      <c r="D63" s="45">
        <f t="shared" si="0"/>
        <v>0</v>
      </c>
      <c r="E63" s="45">
        <f t="shared" si="7"/>
        <v>0</v>
      </c>
      <c r="F63" s="45">
        <f t="shared" si="8"/>
        <v>0</v>
      </c>
      <c r="G63" s="45"/>
      <c r="H63" s="45">
        <f t="shared" si="5"/>
        <v>0</v>
      </c>
      <c r="I63" s="45">
        <f t="shared" si="9"/>
        <v>0</v>
      </c>
      <c r="J63" s="18"/>
      <c r="K63" s="27"/>
      <c r="L63" s="27"/>
      <c r="N63" s="32"/>
      <c r="O63" s="32"/>
      <c r="P63" s="32"/>
      <c r="Q63" s="27"/>
      <c r="R63" s="27"/>
      <c r="S63" s="27"/>
      <c r="T63" s="27"/>
      <c r="U63" s="27"/>
      <c r="V63" s="27"/>
      <c r="W63" s="161"/>
      <c r="X63" s="155"/>
      <c r="Z63" s="33"/>
      <c r="AA63" s="151"/>
    </row>
    <row r="64" spans="1:27" s="28" customFormat="1">
      <c r="A64" s="61">
        <v>41</v>
      </c>
      <c r="B64" s="62">
        <v>45139</v>
      </c>
      <c r="C64" s="45">
        <f t="shared" si="4"/>
        <v>0</v>
      </c>
      <c r="D64" s="45">
        <f t="shared" si="0"/>
        <v>0</v>
      </c>
      <c r="E64" s="45">
        <f t="shared" si="7"/>
        <v>0</v>
      </c>
      <c r="F64" s="45">
        <f t="shared" si="8"/>
        <v>0</v>
      </c>
      <c r="G64" s="45"/>
      <c r="H64" s="45">
        <f t="shared" si="5"/>
        <v>0</v>
      </c>
      <c r="I64" s="45">
        <f t="shared" si="9"/>
        <v>0</v>
      </c>
      <c r="J64" s="18"/>
      <c r="K64" s="27"/>
      <c r="L64" s="27"/>
      <c r="N64" s="27"/>
      <c r="O64" s="27"/>
      <c r="P64" s="27"/>
      <c r="Q64" s="27"/>
      <c r="R64" s="27"/>
      <c r="S64" s="27"/>
      <c r="T64" s="27"/>
      <c r="U64" s="27"/>
      <c r="V64" s="27"/>
      <c r="W64" s="161"/>
      <c r="X64" s="155"/>
      <c r="Z64" s="33"/>
      <c r="AA64" s="151"/>
    </row>
    <row r="65" spans="1:27" s="28" customFormat="1">
      <c r="A65" s="61">
        <v>42</v>
      </c>
      <c r="B65" s="62">
        <v>45170</v>
      </c>
      <c r="C65" s="45">
        <f t="shared" si="4"/>
        <v>0</v>
      </c>
      <c r="D65" s="45">
        <f t="shared" si="0"/>
        <v>0</v>
      </c>
      <c r="E65" s="45">
        <f t="shared" si="7"/>
        <v>0</v>
      </c>
      <c r="F65" s="45">
        <f t="shared" si="8"/>
        <v>0</v>
      </c>
      <c r="G65" s="45"/>
      <c r="H65" s="45">
        <f t="shared" si="5"/>
        <v>0</v>
      </c>
      <c r="I65" s="45">
        <f t="shared" si="9"/>
        <v>0</v>
      </c>
      <c r="J65" s="18"/>
      <c r="K65" s="27"/>
      <c r="L65" s="27"/>
      <c r="N65" s="27"/>
      <c r="O65" s="27"/>
      <c r="P65" s="27"/>
      <c r="Q65" s="27"/>
      <c r="R65" s="27"/>
      <c r="S65" s="27"/>
      <c r="T65" s="27"/>
      <c r="U65" s="27"/>
      <c r="V65" s="27"/>
      <c r="W65" s="151"/>
      <c r="X65" s="155"/>
      <c r="Z65" s="33"/>
      <c r="AA65" s="33"/>
    </row>
    <row r="66" spans="1:27" s="28" customFormat="1">
      <c r="A66" s="61">
        <v>43</v>
      </c>
      <c r="B66" s="62">
        <v>45200</v>
      </c>
      <c r="C66" s="45">
        <f t="shared" si="4"/>
        <v>0</v>
      </c>
      <c r="D66" s="45">
        <f t="shared" si="0"/>
        <v>0</v>
      </c>
      <c r="E66" s="45">
        <f t="shared" si="7"/>
        <v>0</v>
      </c>
      <c r="F66" s="45">
        <f t="shared" si="8"/>
        <v>0</v>
      </c>
      <c r="G66" s="45"/>
      <c r="H66" s="45">
        <f t="shared" si="5"/>
        <v>0</v>
      </c>
      <c r="I66" s="45">
        <f t="shared" si="9"/>
        <v>0</v>
      </c>
      <c r="J66" s="18"/>
      <c r="K66" s="27"/>
      <c r="L66" s="27"/>
      <c r="N66" s="27"/>
      <c r="O66" s="27"/>
      <c r="P66" s="27"/>
      <c r="Q66" s="27"/>
      <c r="R66" s="27"/>
      <c r="S66" s="27"/>
      <c r="T66" s="27"/>
      <c r="U66" s="27"/>
      <c r="V66" s="27"/>
      <c r="W66" s="161"/>
      <c r="X66" s="155"/>
      <c r="Z66" s="33"/>
      <c r="AA66" s="33"/>
    </row>
    <row r="67" spans="1:27" s="28" customFormat="1">
      <c r="A67" s="61">
        <v>44</v>
      </c>
      <c r="B67" s="62">
        <v>45231</v>
      </c>
      <c r="C67" s="45">
        <f t="shared" si="4"/>
        <v>0</v>
      </c>
      <c r="D67" s="45">
        <f t="shared" si="0"/>
        <v>0</v>
      </c>
      <c r="E67" s="45">
        <f t="shared" si="7"/>
        <v>0</v>
      </c>
      <c r="F67" s="45">
        <f t="shared" si="8"/>
        <v>0</v>
      </c>
      <c r="G67" s="45"/>
      <c r="H67" s="45">
        <f t="shared" si="5"/>
        <v>0</v>
      </c>
      <c r="I67" s="45">
        <f t="shared" si="9"/>
        <v>0</v>
      </c>
      <c r="J67" s="18"/>
      <c r="K67" s="27"/>
      <c r="L67" s="27"/>
      <c r="N67" s="27"/>
      <c r="O67" s="27"/>
      <c r="P67" s="27"/>
      <c r="Q67" s="27"/>
      <c r="R67" s="27"/>
      <c r="S67" s="27"/>
      <c r="T67" s="27"/>
      <c r="U67" s="27"/>
      <c r="V67" s="27"/>
      <c r="X67" s="155"/>
      <c r="Z67" s="33"/>
      <c r="AA67" s="33"/>
    </row>
    <row r="68" spans="1:27" s="28" customFormat="1">
      <c r="A68" s="61">
        <v>45</v>
      </c>
      <c r="B68" s="62">
        <v>45261</v>
      </c>
      <c r="C68" s="45">
        <f t="shared" si="4"/>
        <v>0</v>
      </c>
      <c r="D68" s="45">
        <f t="shared" si="0"/>
        <v>0</v>
      </c>
      <c r="E68" s="45">
        <f t="shared" si="7"/>
        <v>0</v>
      </c>
      <c r="F68" s="45">
        <f t="shared" si="8"/>
        <v>0</v>
      </c>
      <c r="G68" s="45"/>
      <c r="H68" s="45">
        <f t="shared" si="5"/>
        <v>0</v>
      </c>
      <c r="I68" s="45">
        <f t="shared" si="9"/>
        <v>0</v>
      </c>
      <c r="J68" s="18"/>
      <c r="K68" s="27"/>
      <c r="L68" s="27"/>
      <c r="N68" s="27"/>
      <c r="O68" s="27"/>
      <c r="P68" s="27"/>
      <c r="Q68" s="27"/>
      <c r="R68" s="27"/>
      <c r="S68" s="27"/>
      <c r="T68" s="27"/>
      <c r="U68" s="27"/>
      <c r="V68" s="27"/>
      <c r="W68" s="161"/>
      <c r="X68" s="155"/>
      <c r="Z68" s="33"/>
      <c r="AA68" s="33"/>
    </row>
    <row r="69" spans="1:27" s="28" customFormat="1">
      <c r="A69" s="61">
        <v>46</v>
      </c>
      <c r="B69" s="62">
        <v>45292</v>
      </c>
      <c r="C69" s="45">
        <f t="shared" si="4"/>
        <v>0</v>
      </c>
      <c r="D69" s="45">
        <f t="shared" si="0"/>
        <v>0</v>
      </c>
      <c r="E69" s="45">
        <f t="shared" si="7"/>
        <v>0</v>
      </c>
      <c r="F69" s="45">
        <f t="shared" si="8"/>
        <v>0</v>
      </c>
      <c r="G69" s="45"/>
      <c r="H69" s="45">
        <f t="shared" si="5"/>
        <v>0</v>
      </c>
      <c r="I69" s="45">
        <f t="shared" si="9"/>
        <v>0</v>
      </c>
      <c r="J69" s="18"/>
      <c r="K69" s="27"/>
      <c r="L69" s="27"/>
      <c r="N69" s="27"/>
      <c r="O69" s="27"/>
      <c r="P69" s="27"/>
      <c r="Q69" s="27"/>
      <c r="R69" s="27"/>
      <c r="S69" s="27"/>
      <c r="T69" s="27"/>
      <c r="U69" s="27"/>
      <c r="V69" s="27"/>
      <c r="W69" s="161"/>
      <c r="X69" s="155"/>
      <c r="Z69" s="33"/>
      <c r="AA69" s="33"/>
    </row>
    <row r="70" spans="1:27" s="28" customFormat="1">
      <c r="A70" s="61">
        <v>47</v>
      </c>
      <c r="B70" s="62">
        <v>45323</v>
      </c>
      <c r="C70" s="45">
        <f t="shared" si="4"/>
        <v>0</v>
      </c>
      <c r="D70" s="45">
        <f t="shared" si="0"/>
        <v>0</v>
      </c>
      <c r="E70" s="45">
        <f t="shared" si="7"/>
        <v>0</v>
      </c>
      <c r="F70" s="45">
        <f t="shared" si="8"/>
        <v>0</v>
      </c>
      <c r="G70" s="45"/>
      <c r="H70" s="45">
        <f t="shared" si="5"/>
        <v>0</v>
      </c>
      <c r="I70" s="45">
        <f t="shared" si="9"/>
        <v>0</v>
      </c>
      <c r="J70" s="18"/>
      <c r="K70" s="27"/>
      <c r="L70" s="27"/>
      <c r="N70" s="27"/>
      <c r="O70" s="27"/>
      <c r="P70" s="27"/>
      <c r="Q70" s="27"/>
      <c r="R70" s="27"/>
      <c r="S70" s="27"/>
      <c r="T70" s="27"/>
      <c r="U70" s="27"/>
      <c r="V70" s="27"/>
      <c r="W70" s="161"/>
      <c r="X70" s="155"/>
      <c r="Z70" s="33"/>
      <c r="AA70" s="33"/>
    </row>
    <row r="71" spans="1:27" s="28" customFormat="1">
      <c r="A71" s="61">
        <v>48</v>
      </c>
      <c r="B71" s="62">
        <v>45352</v>
      </c>
      <c r="C71" s="45">
        <f t="shared" si="4"/>
        <v>0</v>
      </c>
      <c r="D71" s="45">
        <f t="shared" si="0"/>
        <v>0</v>
      </c>
      <c r="E71" s="45">
        <f t="shared" si="7"/>
        <v>0</v>
      </c>
      <c r="F71" s="45">
        <f t="shared" si="8"/>
        <v>0</v>
      </c>
      <c r="G71" s="45"/>
      <c r="H71" s="45">
        <f t="shared" si="5"/>
        <v>0</v>
      </c>
      <c r="I71" s="45">
        <f t="shared" si="9"/>
        <v>0</v>
      </c>
      <c r="J71" s="18"/>
      <c r="K71" s="27"/>
      <c r="L71" s="27"/>
      <c r="N71" s="27"/>
      <c r="O71" s="27"/>
      <c r="P71" s="27"/>
      <c r="Q71" s="27"/>
      <c r="R71" s="27"/>
      <c r="S71" s="27"/>
      <c r="T71" s="27"/>
      <c r="U71" s="27"/>
      <c r="V71" s="27"/>
      <c r="W71" s="161"/>
      <c r="X71" s="155"/>
      <c r="Z71" s="33"/>
      <c r="AA71" s="151"/>
    </row>
    <row r="72" spans="1:27" s="28" customFormat="1">
      <c r="C72" s="27"/>
      <c r="D72" s="27"/>
      <c r="E72" s="27"/>
      <c r="F72" s="27"/>
      <c r="G72" s="27"/>
      <c r="H72" s="27"/>
      <c r="I72" s="27"/>
      <c r="J72" s="18"/>
      <c r="K72" s="27"/>
      <c r="L72" s="27"/>
      <c r="N72" s="27"/>
      <c r="O72" s="27"/>
      <c r="P72" s="27"/>
      <c r="Q72" s="27"/>
      <c r="R72" s="27"/>
      <c r="S72" s="27"/>
      <c r="T72" s="27"/>
      <c r="U72" s="27"/>
      <c r="V72" s="27"/>
      <c r="W72" s="161"/>
      <c r="X72" s="155"/>
      <c r="Z72" s="33"/>
      <c r="AA72" s="151"/>
    </row>
    <row r="73" spans="1:27" s="28" customFormat="1">
      <c r="C73" s="27"/>
      <c r="D73" s="27"/>
      <c r="E73" s="27"/>
      <c r="F73" s="27"/>
      <c r="G73" s="27"/>
      <c r="H73" s="27"/>
      <c r="I73" s="27"/>
      <c r="J73" s="18"/>
      <c r="K73" s="27"/>
      <c r="L73" s="27"/>
      <c r="N73" s="27"/>
      <c r="O73" s="27"/>
      <c r="P73" s="27"/>
      <c r="Q73" s="27"/>
      <c r="R73" s="27"/>
      <c r="S73" s="27"/>
      <c r="T73" s="27"/>
      <c r="U73" s="27"/>
      <c r="V73" s="27"/>
      <c r="W73" s="151"/>
      <c r="X73" s="155"/>
      <c r="Z73" s="33"/>
      <c r="AA73" s="33"/>
    </row>
    <row r="74" spans="1:27" s="28" customFormat="1">
      <c r="B74" s="30"/>
      <c r="C74" s="30"/>
      <c r="D74" s="30"/>
      <c r="E74" s="30"/>
      <c r="F74" s="30"/>
      <c r="G74" s="30"/>
      <c r="H74" s="30"/>
      <c r="I74" s="30"/>
      <c r="J74" s="26"/>
      <c r="K74" s="30"/>
      <c r="L74" s="30"/>
      <c r="N74" s="27"/>
      <c r="O74" s="27"/>
      <c r="P74" s="27"/>
      <c r="Q74" s="27"/>
      <c r="R74" s="27"/>
      <c r="S74" s="27"/>
      <c r="T74" s="27"/>
      <c r="U74" s="27"/>
      <c r="V74" s="27"/>
      <c r="W74" s="161"/>
      <c r="X74" s="155"/>
      <c r="Z74" s="33"/>
      <c r="AA74" s="33"/>
    </row>
    <row r="75" spans="1:27" s="28" customFormat="1">
      <c r="C75" s="27"/>
      <c r="D75" s="27"/>
      <c r="E75" s="27"/>
      <c r="F75" s="33"/>
      <c r="G75" s="33"/>
      <c r="H75" s="32"/>
      <c r="I75" s="27"/>
      <c r="J75" s="18"/>
      <c r="K75" s="27"/>
      <c r="L75" s="27"/>
      <c r="N75" s="27"/>
      <c r="O75" s="27"/>
      <c r="P75" s="27"/>
      <c r="Q75" s="27"/>
      <c r="R75" s="27"/>
      <c r="S75" s="27"/>
      <c r="T75" s="27"/>
      <c r="U75" s="27"/>
      <c r="V75" s="27"/>
      <c r="X75" s="155"/>
      <c r="AA75" s="33"/>
    </row>
    <row r="76" spans="1:27" s="28" customFormat="1">
      <c r="C76" s="27"/>
      <c r="D76" s="27"/>
      <c r="E76" s="27"/>
      <c r="F76" s="33"/>
      <c r="G76" s="33"/>
      <c r="H76" s="30"/>
      <c r="I76" s="27"/>
      <c r="J76" s="18"/>
      <c r="K76" s="27"/>
      <c r="L76" s="27"/>
      <c r="N76" s="27"/>
      <c r="O76" s="27"/>
      <c r="P76" s="27"/>
      <c r="Q76" s="27"/>
      <c r="R76" s="27"/>
      <c r="S76" s="27"/>
      <c r="T76" s="27"/>
      <c r="U76" s="27"/>
      <c r="V76" s="27"/>
      <c r="W76" s="161"/>
      <c r="X76" s="155"/>
      <c r="Z76" s="33"/>
      <c r="AA76" s="33"/>
    </row>
    <row r="77" spans="1:27" s="28" customFormat="1">
      <c r="C77" s="27"/>
      <c r="D77" s="27"/>
      <c r="E77" s="27"/>
      <c r="F77" s="33"/>
      <c r="G77" s="33"/>
      <c r="H77" s="32"/>
      <c r="I77" s="27"/>
      <c r="J77" s="18"/>
      <c r="K77" s="27"/>
      <c r="L77" s="27"/>
      <c r="N77" s="27"/>
      <c r="O77" s="27"/>
      <c r="P77" s="27"/>
      <c r="Q77" s="27"/>
      <c r="R77" s="27"/>
      <c r="S77" s="27"/>
      <c r="T77" s="27"/>
      <c r="U77" s="27"/>
      <c r="V77" s="27"/>
      <c r="W77" s="161"/>
      <c r="X77" s="155"/>
      <c r="Z77" s="33"/>
      <c r="AA77" s="33"/>
    </row>
    <row r="78" spans="1:27" s="28" customFormat="1">
      <c r="C78" s="27"/>
      <c r="D78" s="27"/>
      <c r="E78" s="27"/>
      <c r="F78" s="33"/>
      <c r="G78" s="33"/>
      <c r="H78" s="30"/>
      <c r="I78" s="27"/>
      <c r="J78" s="18"/>
      <c r="K78" s="27"/>
      <c r="L78" s="27"/>
      <c r="N78" s="27"/>
      <c r="O78" s="27"/>
      <c r="P78" s="27"/>
      <c r="Q78" s="27"/>
      <c r="R78" s="27"/>
      <c r="S78" s="27"/>
      <c r="T78" s="27"/>
      <c r="U78" s="27"/>
      <c r="V78" s="27"/>
      <c r="W78" s="161"/>
      <c r="X78" s="155"/>
      <c r="Z78" s="33"/>
      <c r="AA78" s="33"/>
    </row>
    <row r="79" spans="1:27" s="28" customFormat="1">
      <c r="C79" s="27"/>
      <c r="D79" s="27"/>
      <c r="E79" s="27"/>
      <c r="F79" s="33"/>
      <c r="G79" s="33"/>
      <c r="H79" s="32"/>
      <c r="I79" s="27"/>
      <c r="J79" s="18"/>
      <c r="K79" s="27"/>
      <c r="L79" s="27"/>
      <c r="N79" s="27"/>
      <c r="O79" s="27"/>
      <c r="P79" s="27"/>
      <c r="Q79" s="27"/>
      <c r="R79" s="27"/>
      <c r="S79" s="27"/>
      <c r="T79" s="27"/>
      <c r="U79" s="27"/>
      <c r="V79" s="27"/>
      <c r="W79" s="161"/>
      <c r="X79" s="155"/>
      <c r="Z79" s="33"/>
      <c r="AA79" s="33"/>
    </row>
    <row r="80" spans="1:27" s="28" customFormat="1">
      <c r="C80" s="27"/>
      <c r="D80" s="27"/>
      <c r="E80" s="27"/>
      <c r="F80" s="33"/>
      <c r="G80" s="33"/>
      <c r="H80" s="32"/>
      <c r="I80" s="27"/>
      <c r="J80" s="18"/>
      <c r="K80" s="27"/>
      <c r="L80" s="27"/>
      <c r="N80" s="27"/>
      <c r="O80" s="27"/>
      <c r="P80" s="27"/>
      <c r="Q80" s="27"/>
      <c r="R80" s="27"/>
      <c r="S80" s="27"/>
      <c r="T80" s="27"/>
      <c r="U80" s="27"/>
      <c r="V80" s="27"/>
      <c r="W80" s="161"/>
      <c r="X80" s="155"/>
      <c r="Z80" s="33"/>
      <c r="AA80" s="33"/>
    </row>
    <row r="81" spans="1:27" s="28" customFormat="1">
      <c r="C81" s="27"/>
      <c r="D81" s="27"/>
      <c r="E81" s="27"/>
      <c r="F81" s="33"/>
      <c r="G81" s="33"/>
      <c r="H81" s="32"/>
      <c r="I81" s="27"/>
      <c r="J81" s="18"/>
      <c r="K81" s="27"/>
      <c r="L81" s="27"/>
      <c r="N81" s="27"/>
      <c r="O81" s="27"/>
      <c r="P81" s="27"/>
      <c r="Q81" s="27"/>
      <c r="R81" s="27"/>
      <c r="S81" s="27"/>
      <c r="T81" s="27"/>
      <c r="U81" s="27"/>
      <c r="V81" s="27"/>
      <c r="W81" s="151"/>
      <c r="X81" s="155"/>
      <c r="Z81" s="33"/>
      <c r="AA81" s="33"/>
    </row>
    <row r="82" spans="1:27" s="28" customFormat="1">
      <c r="C82" s="27"/>
      <c r="D82" s="27"/>
      <c r="E82" s="27"/>
      <c r="F82" s="33"/>
      <c r="G82" s="33"/>
      <c r="H82" s="32"/>
      <c r="I82" s="27"/>
      <c r="J82" s="18"/>
      <c r="K82" s="27"/>
      <c r="L82" s="27"/>
      <c r="N82" s="27"/>
      <c r="O82" s="27"/>
      <c r="P82" s="27"/>
      <c r="Q82" s="27"/>
      <c r="R82" s="27"/>
      <c r="S82" s="27"/>
      <c r="T82" s="27"/>
      <c r="U82" s="27"/>
      <c r="V82" s="27"/>
      <c r="W82" s="161"/>
      <c r="X82" s="155"/>
      <c r="Z82" s="33"/>
      <c r="AA82" s="33"/>
    </row>
    <row r="83" spans="1:27" s="28" customFormat="1">
      <c r="C83" s="27"/>
      <c r="D83" s="27"/>
      <c r="E83" s="27"/>
      <c r="F83" s="33"/>
      <c r="G83" s="33"/>
      <c r="H83" s="32"/>
      <c r="I83" s="27"/>
      <c r="J83" s="18"/>
      <c r="K83" s="27"/>
      <c r="L83" s="27"/>
      <c r="N83" s="27"/>
      <c r="O83" s="27"/>
      <c r="P83" s="27"/>
      <c r="Q83" s="27"/>
      <c r="R83" s="27"/>
      <c r="S83" s="27"/>
      <c r="T83" s="27"/>
      <c r="U83" s="27"/>
      <c r="V83" s="27"/>
      <c r="X83" s="155"/>
      <c r="AA83" s="33"/>
    </row>
    <row r="84" spans="1:27" s="28" customFormat="1">
      <c r="C84" s="27"/>
      <c r="D84" s="27"/>
      <c r="E84" s="27"/>
      <c r="F84" s="32"/>
      <c r="G84" s="32"/>
      <c r="H84" s="32"/>
      <c r="I84" s="27"/>
      <c r="J84" s="18"/>
      <c r="K84" s="27"/>
      <c r="L84" s="27"/>
      <c r="N84" s="27"/>
      <c r="O84" s="27"/>
      <c r="P84" s="27"/>
      <c r="Q84" s="27"/>
      <c r="R84" s="27"/>
      <c r="S84" s="27"/>
      <c r="T84" s="27"/>
      <c r="U84" s="27"/>
      <c r="V84" s="27"/>
      <c r="W84" s="161"/>
      <c r="X84" s="155"/>
      <c r="Z84" s="33"/>
      <c r="AA84" s="33"/>
    </row>
    <row r="85" spans="1:27" s="28" customFormat="1">
      <c r="A85" s="29"/>
      <c r="B85" s="29"/>
      <c r="C85" s="30"/>
      <c r="D85" s="32"/>
      <c r="E85" s="32"/>
      <c r="F85" s="32"/>
      <c r="G85" s="32"/>
      <c r="H85" s="30"/>
      <c r="I85" s="30"/>
      <c r="J85" s="26"/>
      <c r="K85" s="30"/>
      <c r="L85" s="30"/>
      <c r="M85" s="29"/>
      <c r="N85" s="27"/>
      <c r="O85" s="27"/>
      <c r="P85" s="27"/>
      <c r="Q85" s="27"/>
      <c r="R85" s="27"/>
      <c r="S85" s="27"/>
      <c r="T85" s="27"/>
      <c r="U85" s="27"/>
      <c r="V85" s="27"/>
      <c r="W85" s="161"/>
      <c r="X85" s="155"/>
      <c r="Z85" s="33"/>
      <c r="AA85" s="33"/>
    </row>
    <row r="86" spans="1:27" s="28" customFormat="1">
      <c r="A86" s="29"/>
      <c r="B86" s="29"/>
      <c r="C86" s="30"/>
      <c r="D86" s="32"/>
      <c r="E86" s="32"/>
      <c r="F86" s="32"/>
      <c r="G86" s="32"/>
      <c r="H86" s="32"/>
      <c r="I86" s="30"/>
      <c r="J86" s="26"/>
      <c r="K86" s="30"/>
      <c r="L86" s="30"/>
      <c r="M86" s="29"/>
      <c r="N86" s="27"/>
      <c r="O86" s="27"/>
      <c r="P86" s="27"/>
      <c r="Q86" s="27"/>
      <c r="R86" s="27"/>
      <c r="S86" s="27"/>
      <c r="T86" s="27"/>
      <c r="U86" s="27"/>
      <c r="V86" s="27"/>
      <c r="W86" s="161"/>
      <c r="X86" s="155"/>
      <c r="Z86" s="33"/>
      <c r="AA86" s="33"/>
    </row>
    <row r="87" spans="1:27">
      <c r="N87" s="30"/>
      <c r="O87" s="30"/>
      <c r="P87" s="30"/>
      <c r="Q87" s="30"/>
      <c r="R87" s="30"/>
      <c r="S87" s="30"/>
      <c r="T87" s="30"/>
      <c r="U87" s="30"/>
      <c r="V87" s="30"/>
      <c r="W87" s="161"/>
      <c r="X87" s="155"/>
      <c r="Y87" s="28"/>
      <c r="Z87" s="33"/>
      <c r="AA87" s="33"/>
    </row>
    <row r="88" spans="1:27">
      <c r="N88" s="30"/>
      <c r="O88" s="30"/>
      <c r="P88" s="30"/>
      <c r="Q88" s="30"/>
      <c r="R88" s="30"/>
      <c r="S88" s="30"/>
      <c r="T88" s="30"/>
      <c r="U88" s="30"/>
      <c r="V88" s="30"/>
      <c r="W88" s="161"/>
      <c r="X88" s="155"/>
      <c r="Y88" s="28"/>
      <c r="Z88" s="33"/>
      <c r="AA88" s="33"/>
    </row>
    <row r="89" spans="1:27">
      <c r="N89" s="30"/>
      <c r="O89" s="30"/>
      <c r="P89" s="30"/>
      <c r="Q89" s="30"/>
      <c r="R89" s="30"/>
      <c r="S89" s="30"/>
      <c r="T89" s="30"/>
      <c r="U89" s="30"/>
      <c r="V89" s="30"/>
      <c r="W89" s="28"/>
      <c r="X89" s="28"/>
      <c r="Y89" s="28"/>
      <c r="Z89" s="32"/>
      <c r="AA89" s="31"/>
    </row>
    <row r="90" spans="1:27">
      <c r="N90" s="30"/>
      <c r="O90" s="30"/>
      <c r="P90" s="30"/>
      <c r="Q90" s="30"/>
      <c r="R90" s="30"/>
      <c r="S90" s="30"/>
      <c r="T90" s="30"/>
      <c r="U90" s="30"/>
      <c r="V90" s="30"/>
    </row>
    <row r="91" spans="1:27">
      <c r="N91" s="30"/>
      <c r="O91" s="30"/>
      <c r="P91" s="30"/>
      <c r="Q91" s="30"/>
      <c r="R91" s="30"/>
      <c r="S91" s="30"/>
      <c r="T91" s="30"/>
      <c r="U91" s="30"/>
      <c r="V91" s="30"/>
    </row>
    <row r="92" spans="1:27">
      <c r="N92" s="30"/>
      <c r="O92" s="30"/>
      <c r="P92" s="30"/>
      <c r="Q92" s="30"/>
      <c r="R92" s="30"/>
      <c r="S92" s="30"/>
      <c r="T92" s="30"/>
      <c r="U92" s="30"/>
      <c r="V92" s="30"/>
    </row>
    <row r="93" spans="1:27">
      <c r="N93" s="30"/>
      <c r="O93" s="30"/>
      <c r="P93" s="30"/>
      <c r="Q93" s="30"/>
      <c r="R93" s="30"/>
      <c r="S93" s="30"/>
      <c r="T93" s="30"/>
      <c r="U93" s="30"/>
      <c r="V93" s="30"/>
    </row>
    <row r="94" spans="1:27">
      <c r="N94" s="30"/>
      <c r="O94" s="30"/>
      <c r="P94" s="30"/>
      <c r="Q94" s="30"/>
      <c r="R94" s="30"/>
      <c r="S94" s="30"/>
      <c r="T94" s="30"/>
      <c r="U94" s="30"/>
      <c r="V94" s="30"/>
    </row>
    <row r="95" spans="1:27">
      <c r="N95" s="30"/>
      <c r="O95" s="30"/>
      <c r="P95" s="30"/>
      <c r="Q95" s="30"/>
      <c r="R95" s="30"/>
      <c r="S95" s="30"/>
      <c r="T95" s="30"/>
      <c r="U95" s="30"/>
      <c r="V95" s="30"/>
    </row>
    <row r="96" spans="1:27">
      <c r="N96" s="30"/>
      <c r="O96" s="30"/>
      <c r="P96" s="30"/>
      <c r="Q96" s="30"/>
      <c r="R96" s="30"/>
      <c r="S96" s="30"/>
      <c r="T96" s="30"/>
      <c r="U96" s="30"/>
      <c r="V96" s="30"/>
    </row>
    <row r="97" spans="14:22">
      <c r="N97" s="30"/>
      <c r="O97" s="30"/>
      <c r="P97" s="30"/>
      <c r="Q97" s="30"/>
      <c r="R97" s="30"/>
      <c r="S97" s="30"/>
      <c r="T97" s="30"/>
      <c r="U97" s="30"/>
      <c r="V97" s="30"/>
    </row>
    <row r="98" spans="14:22">
      <c r="N98" s="30"/>
      <c r="O98" s="30"/>
      <c r="P98" s="30"/>
      <c r="Q98" s="30"/>
      <c r="R98" s="30"/>
      <c r="S98" s="30"/>
      <c r="T98" s="30"/>
      <c r="U98" s="30"/>
      <c r="V98" s="30"/>
    </row>
    <row r="99" spans="14:22">
      <c r="N99" s="30"/>
      <c r="O99" s="30"/>
      <c r="P99" s="30"/>
      <c r="Q99" s="30"/>
      <c r="R99" s="30"/>
      <c r="S99" s="30"/>
      <c r="T99" s="30"/>
      <c r="U99" s="30"/>
      <c r="V99" s="30"/>
    </row>
    <row r="100" spans="14:22">
      <c r="N100" s="30"/>
      <c r="O100" s="30"/>
      <c r="P100" s="30"/>
      <c r="Q100" s="30"/>
      <c r="R100" s="30"/>
      <c r="S100" s="30"/>
      <c r="T100" s="30"/>
      <c r="U100" s="30"/>
      <c r="V100" s="30"/>
    </row>
    <row r="101" spans="14:22">
      <c r="N101" s="30"/>
      <c r="O101" s="30"/>
      <c r="P101" s="30"/>
      <c r="Q101" s="30"/>
      <c r="R101" s="30"/>
      <c r="S101" s="30"/>
      <c r="T101" s="30"/>
      <c r="U101" s="30"/>
      <c r="V101" s="30"/>
    </row>
    <row r="102" spans="14:22">
      <c r="N102" s="30"/>
      <c r="O102" s="30"/>
      <c r="P102" s="30"/>
      <c r="Q102" s="30"/>
      <c r="R102" s="30"/>
      <c r="S102" s="30"/>
      <c r="T102" s="30"/>
      <c r="U102" s="30"/>
      <c r="V102" s="30"/>
    </row>
    <row r="103" spans="14:22">
      <c r="N103" s="30"/>
      <c r="O103" s="30"/>
      <c r="P103" s="30"/>
      <c r="Q103" s="30"/>
      <c r="R103" s="30"/>
      <c r="S103" s="30"/>
      <c r="T103" s="30"/>
      <c r="U103" s="30"/>
      <c r="V103" s="30"/>
    </row>
    <row r="104" spans="14:22">
      <c r="N104" s="30"/>
      <c r="O104" s="30"/>
      <c r="P104" s="30"/>
      <c r="Q104" s="30"/>
      <c r="R104" s="30"/>
      <c r="S104" s="30"/>
      <c r="T104" s="30"/>
      <c r="U104" s="30"/>
      <c r="V104" s="30"/>
    </row>
    <row r="105" spans="14:22">
      <c r="N105" s="30"/>
      <c r="O105" s="30"/>
      <c r="P105" s="30"/>
      <c r="Q105" s="30"/>
      <c r="R105" s="30"/>
      <c r="S105" s="30"/>
      <c r="T105" s="30"/>
      <c r="U105" s="30"/>
      <c r="V105" s="30"/>
    </row>
    <row r="106" spans="14:22">
      <c r="N106" s="30"/>
      <c r="O106" s="30"/>
      <c r="P106" s="30"/>
      <c r="Q106" s="30"/>
      <c r="R106" s="30"/>
      <c r="S106" s="30"/>
      <c r="T106" s="30"/>
      <c r="U106" s="30"/>
      <c r="V106" s="30"/>
    </row>
    <row r="107" spans="14:22">
      <c r="N107" s="30"/>
      <c r="O107" s="30"/>
      <c r="P107" s="30"/>
      <c r="Q107" s="30"/>
      <c r="R107" s="30"/>
      <c r="S107" s="30"/>
      <c r="T107" s="30"/>
      <c r="U107" s="30"/>
      <c r="V107" s="30"/>
    </row>
    <row r="108" spans="14:22">
      <c r="N108" s="30"/>
      <c r="O108" s="30"/>
      <c r="P108" s="30"/>
      <c r="Q108" s="30"/>
      <c r="R108" s="30"/>
      <c r="S108" s="30"/>
      <c r="T108" s="30"/>
      <c r="U108" s="30"/>
      <c r="V108" s="30"/>
    </row>
    <row r="109" spans="14:22">
      <c r="N109" s="30"/>
      <c r="O109" s="30"/>
      <c r="P109" s="30"/>
      <c r="Q109" s="30"/>
      <c r="R109" s="30"/>
      <c r="S109" s="30"/>
      <c r="T109" s="30"/>
      <c r="U109" s="30"/>
      <c r="V109" s="30"/>
    </row>
    <row r="110" spans="14:22">
      <c r="N110" s="30"/>
      <c r="O110" s="30"/>
      <c r="P110" s="30"/>
      <c r="Q110" s="30"/>
      <c r="R110" s="30"/>
      <c r="S110" s="30"/>
      <c r="T110" s="30"/>
      <c r="U110" s="30"/>
      <c r="V110" s="30"/>
    </row>
    <row r="111" spans="14:22">
      <c r="N111" s="30"/>
      <c r="O111" s="30"/>
      <c r="P111" s="30"/>
      <c r="Q111" s="30"/>
      <c r="R111" s="30"/>
      <c r="S111" s="30"/>
      <c r="T111" s="30"/>
      <c r="U111" s="30"/>
      <c r="V111" s="30"/>
    </row>
    <row r="112" spans="14:22">
      <c r="N112" s="30"/>
      <c r="O112" s="30"/>
      <c r="P112" s="30"/>
      <c r="Q112" s="30"/>
      <c r="R112" s="30"/>
      <c r="S112" s="30"/>
      <c r="T112" s="30"/>
      <c r="U112" s="30"/>
      <c r="V112" s="30"/>
    </row>
    <row r="113" spans="1:22">
      <c r="N113" s="30"/>
      <c r="O113" s="30"/>
      <c r="P113" s="30"/>
      <c r="Q113" s="30"/>
      <c r="R113" s="30"/>
      <c r="S113" s="30"/>
      <c r="T113" s="30"/>
      <c r="U113" s="30"/>
      <c r="V113" s="30"/>
    </row>
    <row r="114" spans="1:22">
      <c r="N114" s="30"/>
      <c r="O114" s="30"/>
      <c r="P114" s="30"/>
      <c r="Q114" s="30"/>
      <c r="R114" s="30"/>
      <c r="S114" s="30"/>
      <c r="T114" s="30"/>
      <c r="U114" s="30"/>
      <c r="V114" s="30"/>
    </row>
    <row r="115" spans="1:22">
      <c r="N115" s="30"/>
      <c r="O115" s="30"/>
      <c r="P115" s="30"/>
      <c r="Q115" s="30"/>
      <c r="R115" s="30"/>
      <c r="S115" s="30"/>
      <c r="T115" s="30"/>
      <c r="U115" s="30"/>
      <c r="V115" s="30"/>
    </row>
    <row r="116" spans="1:22">
      <c r="M116" s="30"/>
      <c r="N116" s="30"/>
      <c r="O116" s="30"/>
      <c r="P116" s="30"/>
      <c r="Q116" s="30"/>
      <c r="R116" s="30"/>
      <c r="S116" s="30"/>
      <c r="T116" s="30"/>
      <c r="U116" s="30"/>
      <c r="V116" s="30"/>
    </row>
    <row r="117" spans="1:22">
      <c r="A117" s="31"/>
      <c r="B117" s="31"/>
      <c r="C117" s="32"/>
      <c r="I117" s="32"/>
      <c r="J117" s="5"/>
      <c r="K117" s="32"/>
      <c r="L117" s="32"/>
      <c r="M117" s="32"/>
      <c r="N117" s="30"/>
      <c r="O117" s="30"/>
      <c r="P117" s="30"/>
      <c r="Q117" s="30"/>
      <c r="R117" s="30"/>
      <c r="S117" s="30"/>
      <c r="T117" s="30"/>
      <c r="U117" s="30"/>
      <c r="V117" s="30"/>
    </row>
    <row r="118" spans="1:22">
      <c r="A118" s="31"/>
      <c r="B118" s="31"/>
      <c r="C118" s="32"/>
      <c r="I118" s="32"/>
      <c r="J118" s="5"/>
      <c r="K118" s="32"/>
      <c r="L118" s="32"/>
      <c r="M118" s="32"/>
      <c r="N118" s="30"/>
      <c r="O118" s="30"/>
      <c r="P118" s="30"/>
      <c r="Q118" s="30"/>
      <c r="R118" s="30"/>
      <c r="S118" s="30"/>
      <c r="T118" s="30"/>
      <c r="U118" s="30"/>
      <c r="V118" s="30"/>
    </row>
    <row r="119" spans="1:22" s="31" customFormat="1">
      <c r="C119" s="32"/>
      <c r="D119" s="32"/>
      <c r="E119" s="32"/>
      <c r="F119" s="32"/>
      <c r="G119" s="32"/>
      <c r="H119" s="32"/>
      <c r="I119" s="32"/>
      <c r="J119" s="5"/>
      <c r="K119" s="32"/>
      <c r="L119" s="32"/>
      <c r="M119" s="32"/>
      <c r="N119" s="32"/>
      <c r="O119" s="32"/>
      <c r="P119" s="32"/>
      <c r="Q119" s="32"/>
      <c r="R119" s="32"/>
      <c r="S119" s="32"/>
      <c r="T119" s="32"/>
      <c r="U119" s="32"/>
      <c r="V119" s="32"/>
    </row>
    <row r="120" spans="1:22" s="31" customFormat="1">
      <c r="C120" s="32"/>
      <c r="D120" s="32"/>
      <c r="E120" s="32"/>
      <c r="F120" s="32"/>
      <c r="G120" s="32"/>
      <c r="H120" s="32"/>
      <c r="I120" s="32"/>
      <c r="J120" s="5"/>
      <c r="K120" s="32"/>
      <c r="L120" s="32"/>
      <c r="M120" s="32"/>
      <c r="N120" s="32"/>
      <c r="O120" s="32"/>
      <c r="P120" s="32"/>
      <c r="Q120" s="32"/>
      <c r="R120" s="32"/>
      <c r="S120" s="32"/>
      <c r="T120" s="32"/>
      <c r="U120" s="32"/>
      <c r="V120" s="32"/>
    </row>
    <row r="121" spans="1:22" s="31" customFormat="1">
      <c r="C121" s="32"/>
      <c r="D121" s="32"/>
      <c r="E121" s="32"/>
      <c r="F121" s="32"/>
      <c r="G121" s="32"/>
      <c r="H121" s="32"/>
      <c r="I121" s="32"/>
      <c r="J121" s="5"/>
      <c r="K121" s="32"/>
      <c r="L121" s="32"/>
      <c r="M121" s="32"/>
      <c r="N121" s="32"/>
      <c r="O121" s="32"/>
      <c r="P121" s="32"/>
      <c r="Q121" s="32"/>
      <c r="R121" s="32"/>
      <c r="S121" s="32"/>
      <c r="T121" s="32"/>
      <c r="U121" s="32"/>
      <c r="V121" s="32"/>
    </row>
    <row r="122" spans="1:22" s="31" customFormat="1">
      <c r="C122" s="32"/>
      <c r="D122" s="32"/>
      <c r="E122" s="32"/>
      <c r="F122" s="32"/>
      <c r="G122" s="32"/>
      <c r="H122" s="32"/>
      <c r="I122" s="32"/>
      <c r="J122" s="5"/>
      <c r="K122" s="32"/>
      <c r="L122" s="32"/>
      <c r="M122" s="32"/>
      <c r="N122" s="32"/>
      <c r="O122" s="32"/>
      <c r="P122" s="32"/>
      <c r="Q122" s="32"/>
      <c r="R122" s="32"/>
      <c r="S122" s="32"/>
      <c r="T122" s="32"/>
      <c r="U122" s="32"/>
      <c r="V122" s="32"/>
    </row>
    <row r="123" spans="1:22" s="31" customFormat="1">
      <c r="C123" s="32"/>
      <c r="D123" s="32"/>
      <c r="E123" s="32"/>
      <c r="F123" s="32"/>
      <c r="G123" s="32"/>
      <c r="H123" s="32"/>
      <c r="I123" s="32"/>
      <c r="J123" s="5"/>
      <c r="K123" s="32"/>
      <c r="L123" s="32"/>
      <c r="M123" s="32"/>
      <c r="N123" s="32"/>
      <c r="O123" s="32"/>
      <c r="P123" s="32"/>
      <c r="Q123" s="32"/>
      <c r="R123" s="32"/>
      <c r="S123" s="32"/>
      <c r="T123" s="32"/>
      <c r="U123" s="32"/>
      <c r="V123" s="32"/>
    </row>
    <row r="124" spans="1:22" s="31" customFormat="1">
      <c r="A124" s="29"/>
      <c r="B124" s="29"/>
      <c r="C124" s="30"/>
      <c r="D124" s="32"/>
      <c r="E124" s="32"/>
      <c r="F124" s="32"/>
      <c r="G124" s="32"/>
      <c r="H124" s="32"/>
      <c r="I124" s="30"/>
      <c r="J124" s="26"/>
      <c r="K124" s="30"/>
      <c r="L124" s="30"/>
      <c r="M124" s="30"/>
      <c r="N124" s="32"/>
      <c r="O124" s="32"/>
      <c r="P124" s="32"/>
      <c r="Q124" s="32"/>
      <c r="R124" s="32"/>
      <c r="S124" s="32"/>
      <c r="T124" s="32"/>
      <c r="U124" s="32"/>
      <c r="V124" s="32"/>
    </row>
    <row r="125" spans="1:22" s="31" customFormat="1">
      <c r="C125" s="32"/>
      <c r="D125" s="32"/>
      <c r="E125" s="32"/>
      <c r="F125" s="32"/>
      <c r="G125" s="32"/>
      <c r="H125" s="32"/>
      <c r="I125" s="32"/>
      <c r="J125" s="5"/>
      <c r="K125" s="32"/>
      <c r="L125" s="32"/>
      <c r="M125" s="32"/>
      <c r="N125" s="32"/>
      <c r="O125" s="32"/>
      <c r="P125" s="32"/>
      <c r="Q125" s="32"/>
      <c r="R125" s="32"/>
      <c r="S125" s="32"/>
      <c r="T125" s="32"/>
      <c r="U125" s="32"/>
      <c r="V125" s="32"/>
    </row>
    <row r="126" spans="1:22">
      <c r="A126" s="31"/>
      <c r="B126" s="31"/>
      <c r="C126" s="32"/>
      <c r="I126" s="32"/>
      <c r="J126" s="5"/>
      <c r="K126" s="32"/>
      <c r="L126" s="32"/>
      <c r="M126" s="32"/>
      <c r="N126" s="30"/>
      <c r="O126" s="30"/>
      <c r="P126" s="30"/>
      <c r="Q126" s="30"/>
      <c r="R126" s="30"/>
      <c r="S126" s="30"/>
      <c r="T126" s="30"/>
      <c r="U126" s="30"/>
      <c r="V126" s="30"/>
    </row>
    <row r="127" spans="1:22" s="31" customFormat="1">
      <c r="C127" s="32"/>
      <c r="D127" s="32"/>
      <c r="E127" s="32"/>
      <c r="F127" s="32"/>
      <c r="G127" s="32"/>
      <c r="H127" s="32"/>
      <c r="I127" s="32"/>
      <c r="J127" s="5"/>
      <c r="K127" s="32"/>
      <c r="L127" s="32"/>
      <c r="M127" s="32"/>
      <c r="N127" s="32"/>
      <c r="O127" s="32"/>
      <c r="P127" s="32"/>
      <c r="Q127" s="32"/>
      <c r="R127" s="32"/>
      <c r="S127" s="32"/>
      <c r="T127" s="32"/>
      <c r="U127" s="32"/>
      <c r="V127" s="32"/>
    </row>
    <row r="128" spans="1:22" s="31" customFormat="1">
      <c r="C128" s="32"/>
      <c r="D128" s="32"/>
      <c r="E128" s="32"/>
      <c r="F128" s="32"/>
      <c r="G128" s="32"/>
      <c r="H128" s="32"/>
      <c r="I128" s="32"/>
      <c r="J128" s="5"/>
      <c r="K128" s="32"/>
      <c r="L128" s="32"/>
      <c r="M128" s="32"/>
      <c r="N128" s="32"/>
      <c r="O128" s="32"/>
      <c r="P128" s="32"/>
      <c r="Q128" s="32"/>
      <c r="R128" s="32"/>
      <c r="S128" s="32"/>
      <c r="T128" s="32"/>
      <c r="U128" s="32"/>
      <c r="V128" s="32"/>
    </row>
    <row r="129" spans="3:22" s="31" customFormat="1">
      <c r="C129" s="32"/>
      <c r="D129" s="32"/>
      <c r="E129" s="32"/>
      <c r="F129" s="32"/>
      <c r="G129" s="32"/>
      <c r="H129" s="32"/>
      <c r="I129" s="32"/>
      <c r="J129" s="5"/>
      <c r="K129" s="32"/>
      <c r="L129" s="32"/>
      <c r="M129" s="32"/>
      <c r="N129" s="32"/>
      <c r="O129" s="32"/>
      <c r="P129" s="32"/>
      <c r="Q129" s="32"/>
      <c r="R129" s="32"/>
      <c r="S129" s="32"/>
      <c r="T129" s="32"/>
      <c r="U129" s="32"/>
      <c r="V129" s="32"/>
    </row>
    <row r="130" spans="3:22" s="31" customFormat="1">
      <c r="C130" s="32"/>
      <c r="D130" s="32"/>
      <c r="E130" s="32"/>
      <c r="F130" s="32"/>
      <c r="G130" s="32"/>
      <c r="H130" s="32"/>
      <c r="I130" s="32"/>
      <c r="J130" s="5"/>
      <c r="K130" s="32"/>
      <c r="L130" s="32"/>
      <c r="M130" s="32"/>
      <c r="N130" s="32"/>
      <c r="O130" s="32"/>
      <c r="P130" s="32"/>
      <c r="Q130" s="32"/>
      <c r="R130" s="32"/>
      <c r="S130" s="32"/>
      <c r="T130" s="32"/>
      <c r="U130" s="32"/>
      <c r="V130" s="32"/>
    </row>
    <row r="131" spans="3:22" s="31" customFormat="1">
      <c r="C131" s="32"/>
      <c r="D131" s="32"/>
      <c r="E131" s="32"/>
      <c r="F131" s="32"/>
      <c r="G131" s="32"/>
      <c r="H131" s="32"/>
      <c r="I131" s="32"/>
      <c r="J131" s="5"/>
      <c r="K131" s="32"/>
      <c r="L131" s="32"/>
      <c r="M131" s="32"/>
      <c r="N131" s="32"/>
      <c r="O131" s="32"/>
      <c r="P131" s="32"/>
      <c r="Q131" s="32"/>
      <c r="R131" s="32"/>
      <c r="S131" s="32"/>
      <c r="T131" s="32"/>
      <c r="U131" s="32"/>
      <c r="V131" s="32"/>
    </row>
    <row r="132" spans="3:22" s="31" customFormat="1">
      <c r="C132" s="32"/>
      <c r="D132" s="32"/>
      <c r="E132" s="32"/>
      <c r="F132" s="32"/>
      <c r="G132" s="32"/>
      <c r="H132" s="32"/>
      <c r="I132" s="32"/>
      <c r="J132" s="5"/>
      <c r="K132" s="32"/>
      <c r="L132" s="32"/>
      <c r="M132" s="32"/>
      <c r="N132" s="32"/>
      <c r="O132" s="32"/>
      <c r="P132" s="32"/>
      <c r="Q132" s="32"/>
      <c r="R132" s="32"/>
      <c r="S132" s="32"/>
      <c r="T132" s="32"/>
      <c r="U132" s="32"/>
      <c r="V132" s="32"/>
    </row>
    <row r="133" spans="3:22" s="31" customFormat="1">
      <c r="C133" s="32"/>
      <c r="D133" s="32"/>
      <c r="E133" s="32"/>
      <c r="F133" s="32"/>
      <c r="G133" s="32"/>
      <c r="H133" s="32"/>
      <c r="I133" s="32"/>
      <c r="J133" s="5"/>
      <c r="K133" s="32"/>
      <c r="L133" s="32"/>
      <c r="M133" s="32"/>
      <c r="N133" s="32"/>
      <c r="O133" s="32"/>
      <c r="P133" s="32"/>
      <c r="Q133" s="32"/>
      <c r="R133" s="32"/>
      <c r="S133" s="32"/>
      <c r="T133" s="32"/>
      <c r="U133" s="32"/>
      <c r="V133" s="32"/>
    </row>
    <row r="134" spans="3:22" s="31" customFormat="1">
      <c r="C134" s="32"/>
      <c r="D134" s="32"/>
      <c r="E134" s="32"/>
      <c r="F134" s="32"/>
      <c r="G134" s="32"/>
      <c r="H134" s="32"/>
      <c r="I134" s="32"/>
      <c r="J134" s="5"/>
      <c r="K134" s="32"/>
      <c r="L134" s="32"/>
      <c r="M134" s="32"/>
      <c r="N134" s="32"/>
      <c r="O134" s="32"/>
      <c r="P134" s="32"/>
      <c r="Q134" s="32"/>
      <c r="R134" s="32"/>
      <c r="S134" s="32"/>
      <c r="T134" s="32"/>
      <c r="U134" s="32"/>
      <c r="V134" s="32"/>
    </row>
    <row r="135" spans="3:22" s="31" customFormat="1">
      <c r="C135" s="32"/>
      <c r="D135" s="32"/>
      <c r="E135" s="32"/>
      <c r="F135" s="32"/>
      <c r="G135" s="32"/>
      <c r="H135" s="32"/>
      <c r="I135" s="32"/>
      <c r="J135" s="5"/>
      <c r="K135" s="32"/>
      <c r="L135" s="32"/>
      <c r="M135" s="32"/>
      <c r="N135" s="32"/>
      <c r="O135" s="32"/>
      <c r="P135" s="32"/>
      <c r="Q135" s="32"/>
      <c r="R135" s="32"/>
      <c r="S135" s="32"/>
      <c r="T135" s="32"/>
      <c r="U135" s="32"/>
      <c r="V135" s="32"/>
    </row>
    <row r="136" spans="3:22" s="31" customFormat="1">
      <c r="C136" s="32"/>
      <c r="D136" s="32"/>
      <c r="E136" s="32"/>
      <c r="F136" s="32"/>
      <c r="G136" s="32"/>
      <c r="H136" s="32"/>
      <c r="I136" s="32"/>
      <c r="J136" s="5"/>
      <c r="K136" s="32"/>
      <c r="L136" s="32"/>
      <c r="M136" s="32"/>
      <c r="N136" s="32"/>
      <c r="O136" s="32"/>
      <c r="P136" s="32"/>
      <c r="Q136" s="32"/>
      <c r="R136" s="32"/>
      <c r="S136" s="32"/>
      <c r="T136" s="32"/>
      <c r="U136" s="32"/>
      <c r="V136" s="32"/>
    </row>
    <row r="137" spans="3:22" s="31" customFormat="1">
      <c r="C137" s="32"/>
      <c r="D137" s="32"/>
      <c r="E137" s="32"/>
      <c r="F137" s="32"/>
      <c r="G137" s="32"/>
      <c r="H137" s="32"/>
      <c r="I137" s="32"/>
      <c r="J137" s="5"/>
      <c r="K137" s="32"/>
      <c r="L137" s="32"/>
      <c r="M137" s="32"/>
      <c r="N137" s="32"/>
      <c r="O137" s="32"/>
      <c r="P137" s="32"/>
      <c r="Q137" s="32"/>
      <c r="R137" s="32"/>
      <c r="S137" s="32"/>
      <c r="T137" s="32"/>
      <c r="U137" s="32"/>
      <c r="V137" s="32"/>
    </row>
    <row r="138" spans="3:22" s="31" customFormat="1">
      <c r="C138" s="32"/>
      <c r="D138" s="32"/>
      <c r="E138" s="32"/>
      <c r="F138" s="32"/>
      <c r="G138" s="32"/>
      <c r="H138" s="32"/>
      <c r="I138" s="32"/>
      <c r="J138" s="5"/>
      <c r="K138" s="32"/>
      <c r="L138" s="32"/>
      <c r="M138" s="32"/>
      <c r="N138" s="32"/>
      <c r="O138" s="32"/>
      <c r="P138" s="32"/>
      <c r="Q138" s="32"/>
      <c r="R138" s="32"/>
      <c r="S138" s="32"/>
      <c r="T138" s="32"/>
      <c r="U138" s="32"/>
      <c r="V138" s="32"/>
    </row>
    <row r="139" spans="3:22" s="31" customFormat="1">
      <c r="C139" s="32"/>
      <c r="D139" s="32"/>
      <c r="E139" s="32"/>
      <c r="F139" s="32"/>
      <c r="G139" s="32"/>
      <c r="H139" s="32"/>
      <c r="I139" s="32"/>
      <c r="J139" s="5"/>
      <c r="K139" s="32"/>
      <c r="L139" s="32"/>
      <c r="M139" s="32"/>
      <c r="N139" s="32"/>
      <c r="O139" s="32"/>
      <c r="P139" s="32"/>
      <c r="Q139" s="32"/>
      <c r="R139" s="32"/>
      <c r="S139" s="32"/>
      <c r="T139" s="32"/>
      <c r="U139" s="32"/>
      <c r="V139" s="32"/>
    </row>
    <row r="140" spans="3:22" s="31" customFormat="1">
      <c r="C140" s="32"/>
      <c r="D140" s="32"/>
      <c r="E140" s="32"/>
      <c r="F140" s="32"/>
      <c r="G140" s="32"/>
      <c r="H140" s="32"/>
      <c r="I140" s="32"/>
      <c r="J140" s="5"/>
      <c r="K140" s="32"/>
      <c r="L140" s="32"/>
      <c r="M140" s="32"/>
      <c r="N140" s="32"/>
      <c r="O140" s="32"/>
      <c r="P140" s="32"/>
      <c r="Q140" s="32"/>
      <c r="R140" s="32"/>
      <c r="S140" s="32"/>
      <c r="T140" s="32"/>
      <c r="U140" s="32"/>
      <c r="V140" s="32"/>
    </row>
    <row r="141" spans="3:22" s="31" customFormat="1">
      <c r="C141" s="32"/>
      <c r="D141" s="32"/>
      <c r="E141" s="32"/>
      <c r="F141" s="32"/>
      <c r="G141" s="32"/>
      <c r="H141" s="32"/>
      <c r="I141" s="32"/>
      <c r="J141" s="5"/>
      <c r="K141" s="32"/>
      <c r="L141" s="32"/>
      <c r="M141" s="32"/>
      <c r="N141" s="32"/>
      <c r="O141" s="32"/>
      <c r="P141" s="32"/>
      <c r="Q141" s="32"/>
      <c r="R141" s="32"/>
      <c r="S141" s="32"/>
      <c r="T141" s="32"/>
      <c r="U141" s="32"/>
      <c r="V141" s="32"/>
    </row>
    <row r="142" spans="3:22" s="31" customFormat="1">
      <c r="C142" s="32"/>
      <c r="D142" s="32"/>
      <c r="E142" s="32"/>
      <c r="F142" s="32"/>
      <c r="G142" s="32"/>
      <c r="H142" s="32"/>
      <c r="I142" s="32"/>
      <c r="J142" s="5"/>
      <c r="K142" s="32"/>
      <c r="L142" s="32"/>
      <c r="M142" s="32"/>
      <c r="N142" s="32"/>
      <c r="O142" s="32"/>
      <c r="P142" s="32"/>
      <c r="Q142" s="32"/>
      <c r="R142" s="32"/>
      <c r="S142" s="32"/>
      <c r="T142" s="32"/>
      <c r="U142" s="32"/>
      <c r="V142" s="32"/>
    </row>
    <row r="143" spans="3:22" s="31" customFormat="1">
      <c r="C143" s="32"/>
      <c r="D143" s="32"/>
      <c r="E143" s="32"/>
      <c r="F143" s="32"/>
      <c r="G143" s="32"/>
      <c r="H143" s="32"/>
      <c r="I143" s="32"/>
      <c r="J143" s="5"/>
      <c r="K143" s="32"/>
      <c r="L143" s="32"/>
      <c r="M143" s="32"/>
      <c r="N143" s="32"/>
      <c r="O143" s="32"/>
      <c r="P143" s="32"/>
      <c r="Q143" s="32"/>
      <c r="R143" s="32"/>
      <c r="S143" s="32"/>
      <c r="T143" s="32"/>
      <c r="U143" s="32"/>
      <c r="V143" s="32"/>
    </row>
    <row r="144" spans="3:22" s="31" customFormat="1">
      <c r="C144" s="32"/>
      <c r="D144" s="32"/>
      <c r="E144" s="32"/>
      <c r="F144" s="32"/>
      <c r="G144" s="32"/>
      <c r="H144" s="32"/>
      <c r="I144" s="32"/>
      <c r="J144" s="5"/>
      <c r="K144" s="32"/>
      <c r="L144" s="32"/>
      <c r="M144" s="32"/>
      <c r="N144" s="32"/>
      <c r="O144" s="32"/>
      <c r="P144" s="32"/>
      <c r="Q144" s="32"/>
      <c r="R144" s="32"/>
      <c r="S144" s="32"/>
      <c r="T144" s="32"/>
      <c r="U144" s="32"/>
      <c r="V144" s="32"/>
    </row>
    <row r="145" spans="1:22" s="31" customFormat="1">
      <c r="C145" s="32"/>
      <c r="D145" s="32"/>
      <c r="E145" s="32"/>
      <c r="F145" s="32"/>
      <c r="G145" s="32"/>
      <c r="H145" s="32"/>
      <c r="I145" s="32"/>
      <c r="J145" s="5"/>
      <c r="K145" s="32"/>
      <c r="L145" s="32"/>
      <c r="M145" s="32"/>
      <c r="N145" s="32"/>
      <c r="O145" s="32"/>
      <c r="P145" s="32"/>
      <c r="Q145" s="32"/>
      <c r="R145" s="32"/>
      <c r="S145" s="32"/>
      <c r="T145" s="32"/>
      <c r="U145" s="32"/>
      <c r="V145" s="32"/>
    </row>
    <row r="146" spans="1:22" s="31" customFormat="1">
      <c r="C146" s="32"/>
      <c r="D146" s="32"/>
      <c r="E146" s="32"/>
      <c r="F146" s="32"/>
      <c r="G146" s="32"/>
      <c r="H146" s="32"/>
      <c r="I146" s="32"/>
      <c r="J146" s="5"/>
      <c r="K146" s="32"/>
      <c r="L146" s="32"/>
      <c r="M146" s="32"/>
      <c r="N146" s="32"/>
      <c r="O146" s="32"/>
      <c r="P146" s="32"/>
      <c r="Q146" s="32"/>
      <c r="R146" s="32"/>
      <c r="S146" s="32"/>
      <c r="T146" s="32"/>
      <c r="U146" s="32"/>
      <c r="V146" s="32"/>
    </row>
    <row r="147" spans="1:22" s="31" customFormat="1">
      <c r="C147" s="32"/>
      <c r="D147" s="32"/>
      <c r="E147" s="32"/>
      <c r="F147" s="32"/>
      <c r="G147" s="32"/>
      <c r="H147" s="32"/>
      <c r="I147" s="32"/>
      <c r="J147" s="5"/>
      <c r="K147" s="32"/>
      <c r="L147" s="32"/>
      <c r="M147" s="32"/>
      <c r="N147" s="32"/>
      <c r="O147" s="32"/>
      <c r="P147" s="32"/>
      <c r="Q147" s="32"/>
      <c r="R147" s="32"/>
      <c r="S147" s="32"/>
      <c r="T147" s="32"/>
      <c r="U147" s="32"/>
      <c r="V147" s="32"/>
    </row>
    <row r="148" spans="1:22" s="31" customFormat="1">
      <c r="C148" s="32"/>
      <c r="D148" s="32"/>
      <c r="E148" s="32"/>
      <c r="F148" s="32"/>
      <c r="G148" s="32"/>
      <c r="H148" s="32"/>
      <c r="I148" s="32"/>
      <c r="J148" s="5"/>
      <c r="K148" s="32"/>
      <c r="L148" s="32"/>
      <c r="M148" s="32"/>
      <c r="N148" s="32"/>
      <c r="O148" s="32"/>
      <c r="P148" s="32"/>
      <c r="Q148" s="32"/>
      <c r="R148" s="32"/>
      <c r="S148" s="32"/>
      <c r="T148" s="32"/>
      <c r="U148" s="32"/>
      <c r="V148" s="32"/>
    </row>
    <row r="149" spans="1:22" s="31" customFormat="1">
      <c r="C149" s="32"/>
      <c r="D149" s="32"/>
      <c r="E149" s="32"/>
      <c r="F149" s="32"/>
      <c r="G149" s="32"/>
      <c r="H149" s="32"/>
      <c r="I149" s="32"/>
      <c r="J149" s="5"/>
      <c r="K149" s="32"/>
      <c r="L149" s="32"/>
      <c r="M149" s="32"/>
      <c r="N149" s="32"/>
      <c r="O149" s="32"/>
      <c r="P149" s="32"/>
      <c r="Q149" s="32"/>
      <c r="R149" s="32"/>
      <c r="S149" s="32"/>
      <c r="T149" s="32"/>
      <c r="U149" s="32"/>
      <c r="V149" s="32"/>
    </row>
    <row r="150" spans="1:22" s="31" customFormat="1">
      <c r="C150" s="32"/>
      <c r="D150" s="32"/>
      <c r="E150" s="32"/>
      <c r="F150" s="32"/>
      <c r="G150" s="32"/>
      <c r="H150" s="32"/>
      <c r="I150" s="32"/>
      <c r="J150" s="5"/>
      <c r="K150" s="32"/>
      <c r="L150" s="32"/>
      <c r="M150" s="32"/>
      <c r="N150" s="32"/>
      <c r="O150" s="32"/>
      <c r="P150" s="32"/>
      <c r="Q150" s="32"/>
      <c r="R150" s="32"/>
      <c r="S150" s="32"/>
      <c r="T150" s="32"/>
      <c r="U150" s="32"/>
      <c r="V150" s="32"/>
    </row>
    <row r="151" spans="1:22" s="31" customFormat="1">
      <c r="C151" s="32"/>
      <c r="D151" s="32"/>
      <c r="E151" s="32"/>
      <c r="F151" s="32"/>
      <c r="G151" s="32"/>
      <c r="H151" s="32"/>
      <c r="I151" s="32"/>
      <c r="J151" s="5"/>
      <c r="K151" s="32"/>
      <c r="L151" s="32"/>
      <c r="M151" s="32"/>
      <c r="N151" s="32"/>
      <c r="O151" s="32"/>
      <c r="P151" s="32"/>
      <c r="Q151" s="32"/>
      <c r="R151" s="32"/>
      <c r="S151" s="32"/>
      <c r="T151" s="32"/>
      <c r="U151" s="32"/>
      <c r="V151" s="32"/>
    </row>
    <row r="152" spans="1:22" s="31" customFormat="1">
      <c r="C152" s="32"/>
      <c r="D152" s="32"/>
      <c r="E152" s="32"/>
      <c r="F152" s="32"/>
      <c r="G152" s="32"/>
      <c r="H152" s="32"/>
      <c r="I152" s="32"/>
      <c r="J152" s="5"/>
      <c r="K152" s="32"/>
      <c r="L152" s="32"/>
      <c r="M152" s="32"/>
      <c r="N152" s="32"/>
      <c r="O152" s="32"/>
      <c r="P152" s="32"/>
      <c r="Q152" s="32"/>
      <c r="R152" s="32"/>
      <c r="S152" s="32"/>
      <c r="T152" s="32"/>
      <c r="U152" s="32"/>
      <c r="V152" s="32"/>
    </row>
    <row r="153" spans="1:22" s="31" customFormat="1">
      <c r="C153" s="32"/>
      <c r="D153" s="32"/>
      <c r="E153" s="32"/>
      <c r="F153" s="32"/>
      <c r="G153" s="32"/>
      <c r="H153" s="32"/>
      <c r="I153" s="32"/>
      <c r="J153" s="5"/>
      <c r="K153" s="32"/>
      <c r="L153" s="32"/>
      <c r="M153" s="32"/>
      <c r="N153" s="32"/>
      <c r="O153" s="32"/>
      <c r="P153" s="32"/>
      <c r="Q153" s="32"/>
      <c r="R153" s="32"/>
      <c r="S153" s="32"/>
      <c r="T153" s="32"/>
      <c r="U153" s="32"/>
      <c r="V153" s="32"/>
    </row>
    <row r="154" spans="1:22" s="31" customFormat="1">
      <c r="C154" s="32"/>
      <c r="D154" s="32"/>
      <c r="E154" s="32"/>
      <c r="F154" s="32"/>
      <c r="G154" s="32"/>
      <c r="H154" s="32"/>
      <c r="I154" s="32"/>
      <c r="J154" s="5"/>
      <c r="K154" s="32"/>
      <c r="L154" s="32"/>
      <c r="M154" s="32"/>
      <c r="N154" s="32"/>
      <c r="O154" s="32"/>
      <c r="P154" s="32"/>
      <c r="Q154" s="32"/>
      <c r="R154" s="32"/>
      <c r="S154" s="32"/>
      <c r="T154" s="32"/>
      <c r="U154" s="32"/>
      <c r="V154" s="32"/>
    </row>
    <row r="155" spans="1:22" s="31" customFormat="1">
      <c r="C155" s="32"/>
      <c r="D155" s="32"/>
      <c r="E155" s="32"/>
      <c r="F155" s="32"/>
      <c r="G155" s="32"/>
      <c r="H155" s="32"/>
      <c r="I155" s="32"/>
      <c r="J155" s="5"/>
      <c r="K155" s="32"/>
      <c r="L155" s="32"/>
      <c r="M155" s="32"/>
      <c r="N155" s="32"/>
      <c r="O155" s="32"/>
      <c r="P155" s="32"/>
      <c r="Q155" s="32"/>
      <c r="R155" s="32"/>
      <c r="S155" s="32"/>
      <c r="T155" s="32"/>
      <c r="U155" s="32"/>
      <c r="V155" s="32"/>
    </row>
    <row r="156" spans="1:22" s="31" customFormat="1">
      <c r="C156" s="32"/>
      <c r="D156" s="32"/>
      <c r="E156" s="32"/>
      <c r="F156" s="32"/>
      <c r="G156" s="32"/>
      <c r="H156" s="32"/>
      <c r="I156" s="32"/>
      <c r="J156" s="5"/>
      <c r="K156" s="32"/>
      <c r="L156" s="32"/>
      <c r="M156" s="32"/>
      <c r="N156" s="32"/>
      <c r="O156" s="32"/>
      <c r="P156" s="32"/>
      <c r="Q156" s="32"/>
      <c r="R156" s="32"/>
      <c r="S156" s="32"/>
      <c r="T156" s="32"/>
      <c r="U156" s="32"/>
      <c r="V156" s="32"/>
    </row>
    <row r="157" spans="1:22" s="31" customFormat="1">
      <c r="C157" s="32"/>
      <c r="D157" s="32"/>
      <c r="E157" s="32"/>
      <c r="F157" s="32"/>
      <c r="G157" s="32"/>
      <c r="H157" s="32"/>
      <c r="I157" s="32"/>
      <c r="J157" s="5"/>
      <c r="K157" s="32"/>
      <c r="L157" s="32"/>
      <c r="M157" s="32"/>
      <c r="N157" s="32"/>
      <c r="O157" s="32"/>
      <c r="P157" s="32"/>
      <c r="Q157" s="32"/>
      <c r="R157" s="32"/>
      <c r="S157" s="32"/>
      <c r="T157" s="32"/>
      <c r="U157" s="32"/>
      <c r="V157" s="32"/>
    </row>
    <row r="158" spans="1:22" s="31" customFormat="1">
      <c r="A158" s="29"/>
      <c r="B158" s="29"/>
      <c r="C158" s="30"/>
      <c r="D158" s="32"/>
      <c r="E158" s="32"/>
      <c r="F158" s="32"/>
      <c r="G158" s="32"/>
      <c r="H158" s="32"/>
      <c r="I158" s="30"/>
      <c r="J158" s="26"/>
      <c r="K158" s="30"/>
      <c r="L158" s="30"/>
      <c r="M158" s="30"/>
      <c r="N158" s="32"/>
      <c r="O158" s="32"/>
      <c r="P158" s="32"/>
      <c r="Q158" s="32"/>
      <c r="R158" s="32"/>
      <c r="S158" s="32"/>
      <c r="T158" s="32"/>
      <c r="U158" s="32"/>
      <c r="V158" s="32"/>
    </row>
    <row r="159" spans="1:22" s="31" customFormat="1">
      <c r="C159" s="32"/>
      <c r="D159" s="32"/>
      <c r="E159" s="32"/>
      <c r="F159" s="32"/>
      <c r="G159" s="32"/>
      <c r="H159" s="32"/>
      <c r="I159" s="32"/>
      <c r="J159" s="5"/>
      <c r="K159" s="32"/>
      <c r="L159" s="32"/>
      <c r="M159" s="32"/>
      <c r="N159" s="32"/>
      <c r="O159" s="32"/>
      <c r="P159" s="32"/>
      <c r="Q159" s="32"/>
      <c r="R159" s="32"/>
      <c r="S159" s="32"/>
      <c r="T159" s="32"/>
      <c r="U159" s="32"/>
      <c r="V159" s="32"/>
    </row>
    <row r="160" spans="1:22">
      <c r="M160" s="30"/>
      <c r="N160" s="30"/>
      <c r="O160" s="30"/>
      <c r="P160" s="30"/>
      <c r="Q160" s="30"/>
      <c r="R160" s="30"/>
      <c r="S160" s="30"/>
      <c r="T160" s="30"/>
      <c r="U160" s="30"/>
      <c r="V160" s="30"/>
    </row>
    <row r="161" spans="1:22" s="31" customFormat="1">
      <c r="C161" s="32"/>
      <c r="D161" s="32"/>
      <c r="E161" s="32"/>
      <c r="F161" s="32"/>
      <c r="G161" s="32"/>
      <c r="H161" s="32"/>
      <c r="I161" s="32"/>
      <c r="J161" s="5"/>
      <c r="K161" s="32"/>
      <c r="L161" s="32"/>
      <c r="M161" s="32"/>
      <c r="N161" s="32"/>
      <c r="O161" s="32"/>
      <c r="P161" s="32"/>
      <c r="Q161" s="32"/>
      <c r="R161" s="32"/>
      <c r="S161" s="32"/>
      <c r="T161" s="32"/>
      <c r="U161" s="32"/>
      <c r="V161" s="32"/>
    </row>
    <row r="162" spans="1:22">
      <c r="A162" s="31"/>
      <c r="B162" s="31"/>
      <c r="C162" s="32"/>
      <c r="I162" s="32"/>
      <c r="J162" s="5"/>
      <c r="K162" s="32"/>
      <c r="L162" s="32"/>
      <c r="M162" s="32"/>
      <c r="N162" s="30"/>
      <c r="O162" s="30"/>
      <c r="P162" s="30"/>
      <c r="Q162" s="30"/>
      <c r="R162" s="30"/>
      <c r="S162" s="30"/>
      <c r="T162" s="30"/>
      <c r="U162" s="30"/>
      <c r="V162" s="30"/>
    </row>
    <row r="163" spans="1:22" s="31" customFormat="1">
      <c r="C163" s="32"/>
      <c r="D163" s="32"/>
      <c r="E163" s="32"/>
      <c r="F163" s="32"/>
      <c r="G163" s="32"/>
      <c r="H163" s="32"/>
      <c r="I163" s="32"/>
      <c r="J163" s="5"/>
      <c r="K163" s="32"/>
      <c r="L163" s="32"/>
      <c r="M163" s="32"/>
      <c r="N163" s="32"/>
      <c r="O163" s="32"/>
      <c r="P163" s="32"/>
      <c r="Q163" s="32"/>
      <c r="R163" s="32"/>
      <c r="S163" s="32"/>
      <c r="T163" s="32"/>
      <c r="U163" s="32"/>
      <c r="V163" s="32"/>
    </row>
    <row r="164" spans="1:22" s="31" customFormat="1">
      <c r="C164" s="32"/>
      <c r="D164" s="32"/>
      <c r="E164" s="32"/>
      <c r="F164" s="32"/>
      <c r="G164" s="32"/>
      <c r="H164" s="32"/>
      <c r="I164" s="32"/>
      <c r="J164" s="5"/>
      <c r="K164" s="32"/>
      <c r="L164" s="32"/>
      <c r="M164" s="32"/>
      <c r="N164" s="32"/>
      <c r="O164" s="32"/>
      <c r="P164" s="32"/>
      <c r="Q164" s="32"/>
      <c r="R164" s="32"/>
      <c r="S164" s="32"/>
      <c r="T164" s="32"/>
      <c r="U164" s="32"/>
      <c r="V164" s="32"/>
    </row>
    <row r="165" spans="1:22" s="31" customFormat="1">
      <c r="C165" s="32"/>
      <c r="D165" s="32"/>
      <c r="E165" s="32"/>
      <c r="F165" s="32"/>
      <c r="G165" s="32"/>
      <c r="H165" s="32"/>
      <c r="I165" s="32"/>
      <c r="J165" s="5"/>
      <c r="K165" s="32"/>
      <c r="L165" s="32"/>
      <c r="M165" s="32"/>
      <c r="N165" s="32"/>
      <c r="O165" s="32"/>
      <c r="P165" s="32"/>
      <c r="Q165" s="32"/>
      <c r="R165" s="32"/>
      <c r="S165" s="32"/>
      <c r="T165" s="32"/>
      <c r="U165" s="32"/>
      <c r="V165" s="32"/>
    </row>
    <row r="166" spans="1:22" s="31" customFormat="1">
      <c r="C166" s="32"/>
      <c r="D166" s="32"/>
      <c r="E166" s="32"/>
      <c r="F166" s="32"/>
      <c r="G166" s="32"/>
      <c r="H166" s="32"/>
      <c r="I166" s="32"/>
      <c r="J166" s="5"/>
      <c r="K166" s="32"/>
      <c r="L166" s="32"/>
      <c r="M166" s="32"/>
      <c r="N166" s="32"/>
      <c r="O166" s="32"/>
      <c r="P166" s="32"/>
      <c r="Q166" s="32"/>
      <c r="R166" s="32"/>
      <c r="S166" s="32"/>
      <c r="T166" s="32"/>
      <c r="U166" s="32"/>
      <c r="V166" s="32"/>
    </row>
    <row r="167" spans="1:22" s="31" customFormat="1">
      <c r="C167" s="32"/>
      <c r="D167" s="32"/>
      <c r="E167" s="32"/>
      <c r="F167" s="32"/>
      <c r="G167" s="32"/>
      <c r="H167" s="32"/>
      <c r="I167" s="32"/>
      <c r="J167" s="5"/>
      <c r="K167" s="32"/>
      <c r="L167" s="32"/>
      <c r="M167" s="32"/>
      <c r="N167" s="32"/>
      <c r="O167" s="32"/>
      <c r="P167" s="32"/>
      <c r="Q167" s="32"/>
      <c r="R167" s="32"/>
      <c r="S167" s="32"/>
      <c r="T167" s="32"/>
      <c r="U167" s="32"/>
      <c r="V167" s="32"/>
    </row>
    <row r="168" spans="1:22" s="31" customFormat="1">
      <c r="A168" s="29"/>
      <c r="B168" s="29"/>
      <c r="C168" s="30"/>
      <c r="D168" s="32"/>
      <c r="E168" s="32"/>
      <c r="F168" s="32"/>
      <c r="G168" s="32"/>
      <c r="H168" s="32"/>
      <c r="I168" s="30"/>
      <c r="J168" s="26"/>
      <c r="K168" s="30"/>
      <c r="L168" s="30"/>
      <c r="M168" s="30"/>
      <c r="N168" s="32"/>
      <c r="O168" s="32"/>
      <c r="P168" s="32"/>
      <c r="Q168" s="32"/>
      <c r="R168" s="32"/>
      <c r="S168" s="32"/>
      <c r="T168" s="32"/>
      <c r="U168" s="32"/>
      <c r="V168" s="32"/>
    </row>
    <row r="169" spans="1:22" s="31" customFormat="1">
      <c r="C169" s="32"/>
      <c r="D169" s="32"/>
      <c r="E169" s="32"/>
      <c r="F169" s="32"/>
      <c r="G169" s="32"/>
      <c r="H169" s="32"/>
      <c r="I169" s="32"/>
      <c r="J169" s="5"/>
      <c r="K169" s="32"/>
      <c r="L169" s="32"/>
      <c r="M169" s="32"/>
      <c r="N169" s="32"/>
      <c r="O169" s="32"/>
      <c r="P169" s="32"/>
      <c r="Q169" s="32"/>
      <c r="R169" s="32"/>
      <c r="S169" s="32"/>
      <c r="T169" s="32"/>
      <c r="U169" s="32"/>
      <c r="V169" s="32"/>
    </row>
    <row r="170" spans="1:22">
      <c r="M170" s="30"/>
      <c r="N170" s="30"/>
      <c r="O170" s="30"/>
      <c r="P170" s="30"/>
      <c r="Q170" s="30"/>
      <c r="R170" s="30"/>
      <c r="S170" s="30"/>
      <c r="T170" s="30"/>
      <c r="U170" s="30"/>
      <c r="V170" s="30"/>
    </row>
    <row r="171" spans="1:22" s="31" customFormat="1">
      <c r="C171" s="32"/>
      <c r="D171" s="32"/>
      <c r="E171" s="32"/>
      <c r="F171" s="32"/>
      <c r="G171" s="32"/>
      <c r="H171" s="32"/>
      <c r="I171" s="32"/>
      <c r="J171" s="5"/>
      <c r="K171" s="32"/>
      <c r="L171" s="32"/>
      <c r="M171" s="32"/>
      <c r="N171" s="32"/>
      <c r="O171" s="32"/>
      <c r="P171" s="32"/>
      <c r="Q171" s="32"/>
      <c r="R171" s="32"/>
      <c r="S171" s="32"/>
      <c r="T171" s="32"/>
      <c r="U171" s="32"/>
      <c r="V171" s="32"/>
    </row>
    <row r="172" spans="1:22">
      <c r="A172" s="31"/>
      <c r="B172" s="31"/>
      <c r="C172" s="32"/>
      <c r="I172" s="32"/>
      <c r="J172" s="5"/>
      <c r="K172" s="32"/>
      <c r="L172" s="32"/>
      <c r="M172" s="32"/>
      <c r="N172" s="30"/>
      <c r="O172" s="30"/>
      <c r="P172" s="30"/>
      <c r="Q172" s="30"/>
      <c r="R172" s="30"/>
      <c r="S172" s="30"/>
      <c r="T172" s="30"/>
      <c r="U172" s="30"/>
      <c r="V172" s="30"/>
    </row>
    <row r="173" spans="1:22" s="31" customFormat="1">
      <c r="C173" s="32"/>
      <c r="D173" s="32"/>
      <c r="E173" s="32"/>
      <c r="F173" s="32"/>
      <c r="G173" s="32"/>
      <c r="H173" s="32"/>
      <c r="I173" s="32"/>
      <c r="J173" s="5"/>
      <c r="K173" s="32"/>
      <c r="L173" s="32"/>
      <c r="M173" s="32"/>
      <c r="N173" s="32"/>
      <c r="O173" s="32"/>
      <c r="P173" s="32"/>
      <c r="Q173" s="32"/>
      <c r="R173" s="32"/>
      <c r="S173" s="32"/>
      <c r="T173" s="32"/>
      <c r="U173" s="32"/>
      <c r="V173" s="32"/>
    </row>
    <row r="174" spans="1:22" s="31" customFormat="1">
      <c r="C174" s="32"/>
      <c r="D174" s="32"/>
      <c r="E174" s="32"/>
      <c r="F174" s="32"/>
      <c r="G174" s="32"/>
      <c r="H174" s="32"/>
      <c r="I174" s="32"/>
      <c r="J174" s="5"/>
      <c r="K174" s="32"/>
      <c r="L174" s="32"/>
      <c r="M174" s="32"/>
      <c r="N174" s="32"/>
      <c r="O174" s="32"/>
      <c r="P174" s="32"/>
      <c r="Q174" s="32"/>
      <c r="R174" s="32"/>
      <c r="S174" s="32"/>
      <c r="T174" s="32"/>
      <c r="U174" s="32"/>
      <c r="V174" s="32"/>
    </row>
    <row r="175" spans="1:22" s="31" customFormat="1">
      <c r="C175" s="32"/>
      <c r="D175" s="32"/>
      <c r="E175" s="32"/>
      <c r="F175" s="32"/>
      <c r="G175" s="32"/>
      <c r="H175" s="32"/>
      <c r="I175" s="32"/>
      <c r="J175" s="5"/>
      <c r="K175" s="32"/>
      <c r="L175" s="32"/>
      <c r="M175" s="32"/>
      <c r="N175" s="32"/>
      <c r="O175" s="32"/>
      <c r="P175" s="32"/>
      <c r="Q175" s="32"/>
      <c r="R175" s="32"/>
      <c r="S175" s="32"/>
      <c r="T175" s="32"/>
      <c r="U175" s="32"/>
      <c r="V175" s="32"/>
    </row>
    <row r="176" spans="1:22" s="31" customFormat="1">
      <c r="C176" s="32"/>
      <c r="D176" s="32"/>
      <c r="E176" s="32"/>
      <c r="F176" s="32"/>
      <c r="G176" s="32"/>
      <c r="H176" s="32"/>
      <c r="I176" s="32"/>
      <c r="J176" s="5"/>
      <c r="K176" s="32"/>
      <c r="L176" s="32"/>
      <c r="M176" s="32"/>
      <c r="N176" s="32"/>
      <c r="O176" s="32"/>
      <c r="P176" s="32"/>
      <c r="Q176" s="32"/>
      <c r="R176" s="32"/>
      <c r="S176" s="32"/>
      <c r="T176" s="32"/>
      <c r="U176" s="32"/>
      <c r="V176" s="32"/>
    </row>
    <row r="177" spans="1:22" s="31" customFormat="1">
      <c r="A177" s="29"/>
      <c r="B177" s="29"/>
      <c r="C177" s="30"/>
      <c r="D177" s="32"/>
      <c r="E177" s="32"/>
      <c r="F177" s="32"/>
      <c r="G177" s="32"/>
      <c r="H177" s="32"/>
      <c r="I177" s="30"/>
      <c r="J177" s="26"/>
      <c r="K177" s="30"/>
      <c r="L177" s="30"/>
      <c r="M177" s="30"/>
      <c r="N177" s="32"/>
      <c r="O177" s="32"/>
      <c r="P177" s="32"/>
      <c r="Q177" s="32"/>
      <c r="R177" s="32"/>
      <c r="S177" s="32"/>
      <c r="T177" s="32"/>
      <c r="U177" s="32"/>
      <c r="V177" s="32"/>
    </row>
    <row r="178" spans="1:22" s="31" customFormat="1">
      <c r="C178" s="32"/>
      <c r="D178" s="32"/>
      <c r="E178" s="32"/>
      <c r="F178" s="32"/>
      <c r="G178" s="32"/>
      <c r="H178" s="32"/>
      <c r="I178" s="32"/>
      <c r="J178" s="5"/>
      <c r="K178" s="32"/>
      <c r="L178" s="32"/>
      <c r="M178" s="32"/>
      <c r="N178" s="32"/>
      <c r="O178" s="32"/>
      <c r="P178" s="32"/>
      <c r="Q178" s="32"/>
      <c r="R178" s="32"/>
      <c r="S178" s="32"/>
      <c r="T178" s="32"/>
      <c r="U178" s="32"/>
      <c r="V178" s="32"/>
    </row>
    <row r="179" spans="1:22">
      <c r="A179" s="31"/>
      <c r="B179" s="31"/>
      <c r="C179" s="32"/>
      <c r="I179" s="32"/>
      <c r="J179" s="5"/>
      <c r="K179" s="32"/>
      <c r="L179" s="32"/>
      <c r="M179" s="32"/>
      <c r="N179" s="30"/>
      <c r="O179" s="30"/>
      <c r="P179" s="30"/>
      <c r="Q179" s="30"/>
      <c r="R179" s="30"/>
      <c r="S179" s="30"/>
      <c r="T179" s="30"/>
      <c r="U179" s="30"/>
      <c r="V179" s="30"/>
    </row>
    <row r="180" spans="1:22" s="31" customFormat="1">
      <c r="A180" s="29"/>
      <c r="B180" s="29"/>
      <c r="C180" s="30"/>
      <c r="D180" s="32"/>
      <c r="E180" s="32"/>
      <c r="F180" s="32"/>
      <c r="G180" s="32"/>
      <c r="H180" s="32"/>
      <c r="I180" s="30"/>
      <c r="J180" s="26"/>
      <c r="K180" s="30"/>
      <c r="L180" s="30"/>
      <c r="M180" s="29"/>
      <c r="N180" s="32"/>
      <c r="O180" s="32"/>
      <c r="P180" s="32"/>
      <c r="Q180" s="32"/>
      <c r="R180" s="32"/>
      <c r="S180" s="32"/>
      <c r="T180" s="32"/>
      <c r="U180" s="32"/>
      <c r="V180" s="32"/>
    </row>
    <row r="181" spans="1:22" s="31" customFormat="1">
      <c r="A181" s="29"/>
      <c r="B181" s="29"/>
      <c r="C181" s="30"/>
      <c r="D181" s="32"/>
      <c r="E181" s="32"/>
      <c r="F181" s="32"/>
      <c r="G181" s="32"/>
      <c r="H181" s="32"/>
      <c r="I181" s="30"/>
      <c r="J181" s="26"/>
      <c r="K181" s="30"/>
      <c r="L181" s="30"/>
      <c r="M181" s="29"/>
      <c r="N181" s="32"/>
      <c r="O181" s="32"/>
      <c r="P181" s="32"/>
      <c r="Q181" s="32"/>
      <c r="R181" s="32"/>
      <c r="S181" s="32"/>
      <c r="T181" s="32"/>
      <c r="U181" s="32"/>
      <c r="V181" s="32"/>
    </row>
    <row r="182" spans="1:22">
      <c r="N182" s="30"/>
      <c r="O182" s="30"/>
      <c r="P182" s="30"/>
      <c r="Q182" s="30"/>
      <c r="R182" s="30"/>
      <c r="S182" s="30"/>
      <c r="T182" s="30"/>
      <c r="U182" s="30"/>
      <c r="V182" s="30"/>
    </row>
    <row r="183" spans="1:22">
      <c r="N183" s="30"/>
      <c r="O183" s="30"/>
      <c r="P183" s="30"/>
      <c r="Q183" s="30"/>
      <c r="R183" s="30"/>
      <c r="S183" s="30"/>
      <c r="T183" s="30"/>
      <c r="U183" s="30"/>
      <c r="V183" s="30"/>
    </row>
    <row r="184" spans="1:22">
      <c r="N184" s="30"/>
      <c r="O184" s="30"/>
      <c r="P184" s="30"/>
      <c r="Q184" s="30"/>
      <c r="R184" s="30"/>
      <c r="S184" s="30"/>
      <c r="T184" s="30"/>
      <c r="U184" s="30"/>
      <c r="V184" s="30"/>
    </row>
    <row r="185" spans="1:22">
      <c r="N185" s="30"/>
      <c r="O185" s="30"/>
      <c r="P185" s="30"/>
      <c r="Q185" s="30"/>
      <c r="R185" s="30"/>
      <c r="S185" s="30"/>
      <c r="T185" s="30"/>
      <c r="U185" s="30"/>
      <c r="V185" s="30"/>
    </row>
    <row r="186" spans="1:22">
      <c r="N186" s="30"/>
      <c r="O186" s="30"/>
      <c r="P186" s="30"/>
      <c r="Q186" s="30"/>
      <c r="R186" s="30"/>
      <c r="S186" s="30"/>
      <c r="T186" s="30"/>
      <c r="U186" s="30"/>
      <c r="V186" s="30"/>
    </row>
    <row r="187" spans="1:22">
      <c r="N187" s="30"/>
      <c r="O187" s="30"/>
      <c r="P187" s="30"/>
      <c r="Q187" s="30"/>
      <c r="R187" s="30"/>
      <c r="S187" s="30"/>
      <c r="T187" s="30"/>
      <c r="U187" s="30"/>
      <c r="V187" s="30"/>
    </row>
    <row r="188" spans="1:22">
      <c r="N188" s="30"/>
      <c r="O188" s="30"/>
      <c r="P188" s="30"/>
      <c r="Q188" s="30"/>
      <c r="R188" s="30"/>
      <c r="S188" s="30"/>
      <c r="T188" s="30"/>
      <c r="U188" s="30"/>
      <c r="V188" s="30"/>
    </row>
  </sheetData>
  <sheetProtection algorithmName="SHA-512" hashValue="SnmTBPeKqyLVYfB4loedujwAn3eUAoA4Xhd2cbcYQg8rpYjWoLJZgrGF8CaDowruCLMSFO1g01/Gi1FHZDly2Q==" saltValue="kVexQOfbjPaVSMulHk8DxQ==" spinCount="100000" sheet="1" formatCells="0" formatColumns="0" formatRows="0" insertHyperlinks="0" sort="0" autoFilter="0" pivotTables="0"/>
  <mergeCells count="7">
    <mergeCell ref="P39:S44"/>
    <mergeCell ref="A2:I2"/>
    <mergeCell ref="K2:U2"/>
    <mergeCell ref="K3:U3"/>
    <mergeCell ref="A19:I19"/>
    <mergeCell ref="K19:U19"/>
    <mergeCell ref="L11:U11"/>
  </mergeCells>
  <conditionalFormatting sqref="A38:A39 A42">
    <cfRule type="containsText" dxfId="12" priority="3" operator="containsText" text="YES">
      <formula>NOT(ISERROR(SEARCH("YES",A38)))</formula>
    </cfRule>
  </conditionalFormatting>
  <conditionalFormatting sqref="A40">
    <cfRule type="containsText" dxfId="11" priority="2" operator="containsText" text="YES">
      <formula>NOT(ISERROR(SEARCH("YES",A40)))</formula>
    </cfRule>
  </conditionalFormatting>
  <conditionalFormatting sqref="A41">
    <cfRule type="containsText" dxfId="10" priority="1" operator="containsText" text="YES">
      <formula>NOT(ISERROR(SEARCH("YES",A41)))</formula>
    </cfRule>
  </conditionalFormatting>
  <pageMargins left="0.25" right="0.25" top="0.5" bottom="0.5" header="0.3" footer="0.3"/>
  <pageSetup scale="73" orientation="portrait" r:id="rId1"/>
  <colBreaks count="2" manualBreakCount="2">
    <brk id="9" max="1048575" man="1"/>
    <brk id="10"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326EAA"/>
    <pageSetUpPr autoPageBreaks="0"/>
  </sheetPr>
  <dimension ref="A1:AB188"/>
  <sheetViews>
    <sheetView topLeftCell="A10" zoomScaleNormal="100" workbookViewId="0">
      <selection activeCell="P27" sqref="P27"/>
    </sheetView>
  </sheetViews>
  <sheetFormatPr defaultRowHeight="12.75"/>
  <cols>
    <col min="1" max="3" width="12.7109375" style="29" customWidth="1"/>
    <col min="4" max="4" width="12.85546875" style="31" bestFit="1" customWidth="1"/>
    <col min="5" max="6" width="12.7109375" style="31" customWidth="1"/>
    <col min="7" max="7" width="1.7109375" style="31" customWidth="1"/>
    <col min="8" max="8" width="12.7109375" style="31" customWidth="1"/>
    <col min="9" max="9" width="12.7109375" style="29" customWidth="1"/>
    <col min="10" max="10" width="4.42578125" style="20" customWidth="1"/>
    <col min="11" max="11" width="2.7109375" style="29" customWidth="1"/>
    <col min="12" max="12" width="35.7109375" style="29" customWidth="1"/>
    <col min="13" max="13" width="2.7109375" style="29" customWidth="1"/>
    <col min="14" max="14" width="13.7109375" style="29" customWidth="1"/>
    <col min="15" max="20" width="11.7109375" style="29" customWidth="1"/>
    <col min="21" max="21" width="12" style="29" customWidth="1"/>
    <col min="22" max="16384" width="9.140625" style="29"/>
  </cols>
  <sheetData>
    <row r="1" spans="1:28" ht="33" customHeight="1">
      <c r="A1" s="12"/>
      <c r="B1" s="12"/>
      <c r="C1" s="12"/>
      <c r="D1" s="10"/>
      <c r="E1" s="10"/>
      <c r="F1" s="10"/>
      <c r="G1" s="10"/>
      <c r="H1" s="10"/>
      <c r="I1" s="12"/>
      <c r="K1" s="12"/>
      <c r="L1" s="12"/>
      <c r="M1" s="12"/>
      <c r="N1" s="12"/>
      <c r="O1" s="12"/>
      <c r="P1" s="12"/>
      <c r="Q1" s="12"/>
      <c r="R1" s="12"/>
      <c r="S1" s="12"/>
      <c r="T1" s="12"/>
      <c r="U1" s="12"/>
    </row>
    <row r="2" spans="1:28" s="108" customFormat="1" ht="18.75">
      <c r="A2" s="505" t="s">
        <v>137</v>
      </c>
      <c r="B2" s="505"/>
      <c r="C2" s="505"/>
      <c r="D2" s="505"/>
      <c r="E2" s="505"/>
      <c r="F2" s="505"/>
      <c r="G2" s="505"/>
      <c r="H2" s="505"/>
      <c r="I2" s="505"/>
      <c r="J2" s="8"/>
      <c r="K2" s="508" t="s">
        <v>136</v>
      </c>
      <c r="L2" s="508"/>
      <c r="M2" s="508"/>
      <c r="N2" s="508"/>
      <c r="O2" s="508"/>
      <c r="P2" s="508"/>
      <c r="Q2" s="508"/>
      <c r="R2" s="508"/>
      <c r="S2" s="508"/>
      <c r="T2" s="508"/>
      <c r="U2" s="508"/>
    </row>
    <row r="3" spans="1:28" s="108" customFormat="1" ht="18.75">
      <c r="A3" s="145" t="s">
        <v>82</v>
      </c>
      <c r="B3" s="14"/>
      <c r="C3" s="14"/>
      <c r="D3" s="9"/>
      <c r="E3" s="9"/>
      <c r="F3" s="9"/>
      <c r="G3" s="9"/>
      <c r="H3" s="9"/>
      <c r="I3" s="9"/>
      <c r="J3" s="8"/>
      <c r="K3" s="506" t="s">
        <v>157</v>
      </c>
      <c r="L3" s="506"/>
      <c r="M3" s="506"/>
      <c r="N3" s="506"/>
      <c r="O3" s="506"/>
      <c r="P3" s="506"/>
      <c r="Q3" s="506"/>
      <c r="R3" s="506"/>
      <c r="S3" s="506"/>
      <c r="T3" s="506"/>
      <c r="U3" s="506"/>
    </row>
    <row r="4" spans="1:28" ht="15">
      <c r="A4" s="146" t="s">
        <v>165</v>
      </c>
      <c r="B4" s="13"/>
      <c r="C4" s="13"/>
      <c r="D4" s="2"/>
      <c r="E4" s="2"/>
      <c r="F4" s="2"/>
      <c r="G4" s="2"/>
      <c r="H4" s="2"/>
      <c r="I4" s="2"/>
      <c r="J4" s="4"/>
      <c r="K4" s="70" t="s">
        <v>133</v>
      </c>
      <c r="L4" s="71"/>
      <c r="M4" s="72"/>
      <c r="N4" s="72"/>
      <c r="O4" s="72"/>
      <c r="P4" s="72"/>
      <c r="Q4" s="72"/>
      <c r="R4" s="72"/>
      <c r="S4" s="72"/>
      <c r="T4" s="72"/>
      <c r="U4" s="72"/>
    </row>
    <row r="5" spans="1:28">
      <c r="A5" s="166"/>
      <c r="B5" s="166"/>
      <c r="C5" s="166"/>
      <c r="D5" s="36"/>
      <c r="E5" s="36"/>
      <c r="F5" s="36"/>
      <c r="G5" s="36"/>
      <c r="H5" s="37" t="s">
        <v>90</v>
      </c>
      <c r="I5" s="13"/>
      <c r="K5" s="71">
        <v>1</v>
      </c>
      <c r="L5" s="71" t="s">
        <v>160</v>
      </c>
      <c r="M5" s="72"/>
      <c r="N5" s="72"/>
      <c r="O5" s="72"/>
      <c r="P5" s="72"/>
      <c r="Q5" s="72"/>
      <c r="R5" s="72"/>
      <c r="S5" s="72"/>
      <c r="T5" s="72"/>
      <c r="U5" s="72"/>
    </row>
    <row r="6" spans="1:28" s="28" customFormat="1">
      <c r="A6" s="38" t="s">
        <v>15</v>
      </c>
      <c r="B6" s="39"/>
      <c r="C6" s="40"/>
      <c r="D6" s="41"/>
      <c r="E6" s="42" t="s">
        <v>77</v>
      </c>
      <c r="F6" s="36"/>
      <c r="G6" s="36"/>
      <c r="H6" s="148"/>
      <c r="I6" s="29"/>
      <c r="J6" s="20"/>
      <c r="K6" s="71">
        <v>2</v>
      </c>
      <c r="L6" s="71" t="s">
        <v>144</v>
      </c>
      <c r="M6" s="73"/>
      <c r="N6" s="72"/>
      <c r="O6" s="72"/>
      <c r="P6" s="72"/>
      <c r="Q6" s="73"/>
      <c r="R6" s="73"/>
      <c r="S6" s="73"/>
      <c r="T6" s="72"/>
      <c r="U6" s="72"/>
    </row>
    <row r="7" spans="1:28" s="28" customFormat="1">
      <c r="A7" s="38" t="s">
        <v>98</v>
      </c>
      <c r="B7" s="39"/>
      <c r="C7" s="40"/>
      <c r="D7" s="41"/>
      <c r="E7" s="42" t="s">
        <v>77</v>
      </c>
      <c r="F7" s="36"/>
      <c r="G7" s="36"/>
      <c r="H7" s="148"/>
      <c r="I7" s="29"/>
      <c r="J7" s="20"/>
      <c r="K7" s="70" t="s">
        <v>158</v>
      </c>
      <c r="L7" s="73"/>
      <c r="M7" s="73"/>
      <c r="N7" s="72"/>
      <c r="O7" s="72"/>
      <c r="P7" s="72"/>
      <c r="Q7" s="73"/>
      <c r="R7" s="73"/>
      <c r="S7" s="73"/>
      <c r="T7" s="72"/>
      <c r="U7" s="72"/>
    </row>
    <row r="8" spans="1:28" s="28" customFormat="1">
      <c r="A8" s="40" t="s">
        <v>97</v>
      </c>
      <c r="B8" s="39"/>
      <c r="C8" s="40"/>
      <c r="D8" s="45"/>
      <c r="E8" s="42" t="s">
        <v>80</v>
      </c>
      <c r="F8" s="36"/>
      <c r="G8" s="36"/>
      <c r="H8" s="148"/>
      <c r="I8" s="29"/>
      <c r="J8" s="20"/>
      <c r="K8" s="71">
        <v>1</v>
      </c>
      <c r="L8" s="71" t="s">
        <v>145</v>
      </c>
      <c r="M8" s="73"/>
      <c r="N8" s="72"/>
      <c r="O8" s="72"/>
      <c r="P8" s="72"/>
      <c r="Q8" s="73"/>
      <c r="R8" s="73"/>
      <c r="S8" s="73"/>
      <c r="T8" s="72"/>
      <c r="U8" s="72"/>
      <c r="AA8" s="151"/>
      <c r="AB8" s="151"/>
    </row>
    <row r="9" spans="1:28" s="28" customFormat="1">
      <c r="A9" s="40" t="s">
        <v>108</v>
      </c>
      <c r="B9" s="39"/>
      <c r="C9" s="46"/>
      <c r="D9" s="47"/>
      <c r="E9" s="42" t="s">
        <v>106</v>
      </c>
      <c r="F9" s="36"/>
      <c r="G9" s="36"/>
      <c r="H9" s="148"/>
      <c r="I9" s="29"/>
      <c r="J9" s="20"/>
      <c r="K9" s="73">
        <v>2</v>
      </c>
      <c r="L9" s="73" t="s">
        <v>176</v>
      </c>
      <c r="M9" s="73"/>
      <c r="N9" s="72"/>
      <c r="O9" s="72"/>
      <c r="P9" s="72"/>
      <c r="Q9" s="73"/>
      <c r="R9" s="73"/>
      <c r="S9" s="73"/>
      <c r="T9" s="72"/>
      <c r="U9" s="72"/>
      <c r="AA9" s="151"/>
      <c r="AB9" s="151"/>
    </row>
    <row r="10" spans="1:28" s="28" customFormat="1">
      <c r="A10" s="40" t="s">
        <v>78</v>
      </c>
      <c r="B10" s="40"/>
      <c r="C10" s="40"/>
      <c r="D10" s="44" t="s">
        <v>111</v>
      </c>
      <c r="E10" s="42" t="s">
        <v>80</v>
      </c>
      <c r="F10" s="36"/>
      <c r="G10" s="36"/>
      <c r="H10" s="148"/>
      <c r="I10" s="29"/>
      <c r="J10" s="20"/>
      <c r="K10" s="73">
        <v>3</v>
      </c>
      <c r="L10" s="73" t="s">
        <v>134</v>
      </c>
      <c r="M10" s="73"/>
      <c r="N10" s="72"/>
      <c r="O10" s="72"/>
      <c r="P10" s="72"/>
      <c r="Q10" s="73"/>
      <c r="R10" s="73"/>
      <c r="S10" s="73"/>
      <c r="T10" s="72"/>
      <c r="U10" s="72"/>
      <c r="AA10" s="151"/>
      <c r="AB10" s="151"/>
    </row>
    <row r="11" spans="1:28" s="28" customFormat="1">
      <c r="A11" s="40" t="s">
        <v>86</v>
      </c>
      <c r="B11" s="40"/>
      <c r="C11" s="40"/>
      <c r="D11" s="44">
        <v>4</v>
      </c>
      <c r="E11" s="48" t="s">
        <v>95</v>
      </c>
      <c r="F11" s="36"/>
      <c r="G11" s="36"/>
      <c r="H11" s="148"/>
      <c r="I11" s="29"/>
      <c r="J11" s="20"/>
      <c r="K11" s="73">
        <v>4</v>
      </c>
      <c r="L11" s="507" t="s">
        <v>135</v>
      </c>
      <c r="M11" s="507"/>
      <c r="N11" s="507"/>
      <c r="O11" s="507"/>
      <c r="P11" s="507"/>
      <c r="Q11" s="507"/>
      <c r="R11" s="507"/>
      <c r="S11" s="507"/>
      <c r="T11" s="507"/>
      <c r="U11" s="507"/>
      <c r="AA11" s="177"/>
      <c r="AB11" s="177"/>
    </row>
    <row r="12" spans="1:28" s="28" customFormat="1">
      <c r="A12" s="50" t="s">
        <v>79</v>
      </c>
      <c r="B12" s="39"/>
      <c r="C12" s="40"/>
      <c r="D12" s="44">
        <v>20</v>
      </c>
      <c r="E12" s="42" t="s">
        <v>80</v>
      </c>
      <c r="F12" s="36"/>
      <c r="G12" s="36"/>
      <c r="H12" s="148"/>
      <c r="I12" s="29"/>
      <c r="J12" s="20"/>
      <c r="K12" s="73">
        <v>5</v>
      </c>
      <c r="L12" s="73" t="s">
        <v>148</v>
      </c>
      <c r="M12" s="73"/>
      <c r="N12" s="72"/>
      <c r="O12" s="72"/>
      <c r="P12" s="72"/>
      <c r="Q12" s="73"/>
      <c r="R12" s="73"/>
      <c r="S12" s="73"/>
      <c r="T12" s="72"/>
      <c r="U12" s="72"/>
      <c r="AA12" s="178"/>
      <c r="AB12" s="178"/>
    </row>
    <row r="13" spans="1:28" s="28" customFormat="1">
      <c r="A13" s="51" t="s">
        <v>99</v>
      </c>
      <c r="B13" s="39"/>
      <c r="C13" s="40"/>
      <c r="D13" s="52">
        <v>44058</v>
      </c>
      <c r="E13" s="42" t="s">
        <v>80</v>
      </c>
      <c r="F13" s="36"/>
      <c r="G13" s="36"/>
      <c r="H13" s="148"/>
      <c r="I13" s="29"/>
      <c r="J13" s="20"/>
      <c r="K13" s="74" t="s">
        <v>159</v>
      </c>
      <c r="L13" s="73"/>
      <c r="M13" s="73"/>
      <c r="N13" s="72"/>
      <c r="O13" s="72"/>
      <c r="P13" s="72"/>
      <c r="Q13" s="73"/>
      <c r="R13" s="73"/>
      <c r="S13" s="73"/>
      <c r="T13" s="72"/>
      <c r="U13" s="72"/>
      <c r="AA13" s="151"/>
      <c r="AB13" s="151"/>
    </row>
    <row r="14" spans="1:28" s="28" customFormat="1">
      <c r="A14" s="40" t="s">
        <v>100</v>
      </c>
      <c r="B14" s="39"/>
      <c r="C14" s="40"/>
      <c r="D14" s="52">
        <v>45883</v>
      </c>
      <c r="E14" s="42" t="s">
        <v>80</v>
      </c>
      <c r="F14" s="36"/>
      <c r="G14" s="36"/>
      <c r="H14" s="148"/>
      <c r="I14" s="29"/>
      <c r="J14" s="20"/>
      <c r="K14" s="73">
        <v>1</v>
      </c>
      <c r="L14" s="73" t="s">
        <v>130</v>
      </c>
      <c r="M14" s="73"/>
      <c r="N14" s="72"/>
      <c r="O14" s="72"/>
      <c r="P14" s="72"/>
      <c r="Q14" s="73"/>
      <c r="R14" s="73"/>
      <c r="S14" s="73"/>
      <c r="T14" s="72"/>
      <c r="U14" s="72"/>
      <c r="X14" s="151"/>
      <c r="Y14" s="154"/>
      <c r="Z14" s="151"/>
      <c r="AA14" s="151"/>
      <c r="AB14" s="151"/>
    </row>
    <row r="15" spans="1:28" s="28" customFormat="1">
      <c r="A15" s="53" t="s">
        <v>101</v>
      </c>
      <c r="B15" s="43"/>
      <c r="C15" s="40"/>
      <c r="D15" s="54">
        <v>1.5800000000000002E-2</v>
      </c>
      <c r="E15" s="42" t="s">
        <v>80</v>
      </c>
      <c r="F15" s="36"/>
      <c r="G15" s="36"/>
      <c r="H15" s="148"/>
      <c r="I15" s="29"/>
      <c r="J15" s="20"/>
      <c r="K15" s="73">
        <v>2</v>
      </c>
      <c r="L15" s="73" t="s">
        <v>147</v>
      </c>
      <c r="M15" s="73"/>
      <c r="N15" s="72"/>
      <c r="O15" s="72"/>
      <c r="P15" s="72"/>
      <c r="Q15" s="73"/>
      <c r="R15" s="73"/>
      <c r="S15" s="73"/>
      <c r="T15" s="72"/>
      <c r="U15" s="72"/>
      <c r="W15" s="161"/>
      <c r="X15" s="151"/>
      <c r="Y15" s="154"/>
      <c r="Z15" s="151"/>
      <c r="AA15" s="151"/>
      <c r="AB15" s="151"/>
    </row>
    <row r="16" spans="1:28" s="28" customFormat="1">
      <c r="A16" s="53" t="s">
        <v>81</v>
      </c>
      <c r="B16" s="43"/>
      <c r="C16" s="40"/>
      <c r="D16" s="45">
        <v>0</v>
      </c>
      <c r="E16" s="42" t="s">
        <v>80</v>
      </c>
      <c r="F16" s="40"/>
      <c r="G16" s="40"/>
      <c r="H16" s="44"/>
      <c r="J16" s="16"/>
      <c r="K16" s="73">
        <v>3</v>
      </c>
      <c r="L16" s="73" t="s">
        <v>161</v>
      </c>
      <c r="M16" s="73"/>
      <c r="N16" s="72"/>
      <c r="O16" s="72"/>
      <c r="P16" s="72"/>
      <c r="Q16" s="73"/>
      <c r="R16" s="73"/>
      <c r="S16" s="73"/>
      <c r="T16" s="72"/>
      <c r="U16" s="72"/>
      <c r="X16" s="155"/>
      <c r="Z16" s="33"/>
      <c r="AA16" s="156"/>
      <c r="AB16" s="156"/>
    </row>
    <row r="17" spans="1:28" s="28" customFormat="1">
      <c r="A17" s="3"/>
      <c r="B17" s="1"/>
      <c r="C17" s="15"/>
      <c r="D17" s="27"/>
      <c r="E17" s="167"/>
      <c r="F17" s="15"/>
      <c r="G17" s="15"/>
      <c r="J17" s="16"/>
      <c r="K17" s="73">
        <v>4</v>
      </c>
      <c r="L17" s="73" t="s">
        <v>162</v>
      </c>
      <c r="M17" s="73"/>
      <c r="N17" s="72"/>
      <c r="O17" s="72"/>
      <c r="P17" s="72"/>
      <c r="Q17" s="73"/>
      <c r="R17" s="73"/>
      <c r="S17" s="73"/>
      <c r="T17" s="72"/>
      <c r="U17" s="72"/>
      <c r="X17" s="155"/>
      <c r="Z17" s="33"/>
      <c r="AA17" s="156"/>
      <c r="AB17" s="156"/>
    </row>
    <row r="18" spans="1:28" s="28" customFormat="1" ht="24" customHeight="1">
      <c r="A18" s="6"/>
      <c r="B18" s="7"/>
      <c r="C18" s="16"/>
      <c r="D18" s="18"/>
      <c r="E18" s="19"/>
      <c r="F18" s="16"/>
      <c r="G18" s="16"/>
      <c r="H18" s="16"/>
      <c r="I18" s="16"/>
      <c r="J18" s="16"/>
      <c r="K18" s="16"/>
      <c r="L18" s="19"/>
      <c r="M18" s="16"/>
      <c r="N18" s="20"/>
      <c r="O18" s="20"/>
      <c r="P18" s="20"/>
      <c r="Q18" s="16"/>
      <c r="R18" s="16"/>
      <c r="S18" s="16"/>
      <c r="T18" s="20"/>
      <c r="U18" s="20"/>
      <c r="X18" s="155"/>
      <c r="Z18" s="33"/>
      <c r="AA18" s="156"/>
      <c r="AB18" s="156"/>
    </row>
    <row r="19" spans="1:28" s="123" customFormat="1" ht="18.75">
      <c r="A19" s="505" t="s">
        <v>131</v>
      </c>
      <c r="B19" s="505"/>
      <c r="C19" s="505"/>
      <c r="D19" s="505"/>
      <c r="E19" s="505"/>
      <c r="F19" s="505"/>
      <c r="G19" s="505"/>
      <c r="H19" s="505"/>
      <c r="I19" s="505"/>
      <c r="J19" s="21"/>
      <c r="K19" s="505" t="s">
        <v>138</v>
      </c>
      <c r="L19" s="505"/>
      <c r="M19" s="505"/>
      <c r="N19" s="505"/>
      <c r="O19" s="505"/>
      <c r="P19" s="505"/>
      <c r="Q19" s="505"/>
      <c r="R19" s="505"/>
      <c r="S19" s="505"/>
      <c r="T19" s="505"/>
      <c r="U19" s="505"/>
      <c r="V19" s="108"/>
    </row>
    <row r="20" spans="1:28" s="28" customFormat="1">
      <c r="A20" s="15"/>
      <c r="B20" s="15"/>
      <c r="C20" s="15"/>
      <c r="D20" s="15"/>
      <c r="E20" s="15"/>
      <c r="F20" s="15"/>
      <c r="G20" s="15"/>
      <c r="H20" s="15"/>
      <c r="I20" s="15"/>
      <c r="J20" s="16"/>
      <c r="K20" s="15"/>
      <c r="L20" s="173" t="s">
        <v>164</v>
      </c>
      <c r="M20" s="15"/>
      <c r="N20" s="13"/>
      <c r="O20" s="13"/>
      <c r="P20" s="13"/>
      <c r="Q20" s="15"/>
      <c r="R20" s="15"/>
      <c r="S20" s="15"/>
      <c r="T20" s="13"/>
      <c r="U20" s="13"/>
      <c r="V20" s="29"/>
    </row>
    <row r="21" spans="1:28" s="28" customFormat="1" ht="24">
      <c r="A21" s="15"/>
      <c r="B21" s="15"/>
      <c r="C21" s="15"/>
      <c r="D21" s="15"/>
      <c r="E21" s="168"/>
      <c r="F21" s="168"/>
      <c r="G21" s="168"/>
      <c r="H21" s="15"/>
      <c r="I21" s="15"/>
      <c r="J21" s="16"/>
      <c r="K21" s="15"/>
      <c r="L21" s="40"/>
      <c r="M21" s="42"/>
      <c r="N21" s="42"/>
      <c r="O21" s="78" t="s">
        <v>110</v>
      </c>
      <c r="P21" s="78" t="s">
        <v>109</v>
      </c>
      <c r="Q21" s="42"/>
      <c r="R21" s="42"/>
      <c r="S21" s="42"/>
      <c r="T21" s="40"/>
      <c r="U21" s="40"/>
      <c r="W21" s="161"/>
      <c r="X21" s="155"/>
      <c r="Z21" s="33"/>
      <c r="AA21" s="33"/>
      <c r="AB21" s="33"/>
    </row>
    <row r="22" spans="1:28" s="28" customFormat="1" ht="24">
      <c r="A22" s="55" t="s">
        <v>38</v>
      </c>
      <c r="B22" s="169" t="s">
        <v>20</v>
      </c>
      <c r="C22" s="57" t="s">
        <v>16</v>
      </c>
      <c r="D22" s="58" t="s">
        <v>87</v>
      </c>
      <c r="E22" s="58" t="s">
        <v>17</v>
      </c>
      <c r="F22" s="58" t="s">
        <v>18</v>
      </c>
      <c r="G22" s="58"/>
      <c r="H22" s="58" t="s">
        <v>88</v>
      </c>
      <c r="I22" s="58" t="s">
        <v>126</v>
      </c>
      <c r="J22" s="22"/>
      <c r="K22" s="174"/>
      <c r="L22" s="83"/>
      <c r="M22" s="40"/>
      <c r="N22" s="79" t="s">
        <v>0</v>
      </c>
      <c r="O22" s="79" t="s">
        <v>33</v>
      </c>
      <c r="P22" s="79" t="s">
        <v>34</v>
      </c>
      <c r="Q22" s="79" t="s">
        <v>35</v>
      </c>
      <c r="R22" s="79" t="s">
        <v>36</v>
      </c>
      <c r="S22" s="79" t="s">
        <v>37</v>
      </c>
      <c r="T22" s="79" t="s">
        <v>39</v>
      </c>
      <c r="U22" s="79" t="s">
        <v>132</v>
      </c>
      <c r="W22" s="161"/>
      <c r="X22" s="155"/>
      <c r="Z22" s="33"/>
      <c r="AA22" s="151"/>
      <c r="AB22" s="151"/>
    </row>
    <row r="23" spans="1:28" s="28" customFormat="1">
      <c r="A23" s="40"/>
      <c r="B23" s="170"/>
      <c r="C23" s="59"/>
      <c r="D23" s="171"/>
      <c r="E23" s="172"/>
      <c r="F23" s="60">
        <f>NPV(D15/$D$11,C23:C5001)</f>
        <v>0</v>
      </c>
      <c r="G23" s="172"/>
      <c r="H23" s="172"/>
      <c r="I23" s="172">
        <f>F23+D16</f>
        <v>0</v>
      </c>
      <c r="J23" s="165"/>
      <c r="K23" s="175"/>
      <c r="L23" s="40" t="s">
        <v>2</v>
      </c>
      <c r="M23" s="40"/>
      <c r="N23" s="84">
        <f>F23</f>
        <v>0</v>
      </c>
      <c r="O23" s="84"/>
      <c r="P23" s="84">
        <f>F27</f>
        <v>0</v>
      </c>
      <c r="Q23" s="84"/>
      <c r="R23" s="84"/>
      <c r="S23" s="84"/>
      <c r="T23" s="85"/>
      <c r="U23" s="84"/>
      <c r="V23" s="127"/>
      <c r="W23" s="128"/>
      <c r="X23" s="155"/>
      <c r="Y23" s="154"/>
      <c r="Z23" s="33"/>
      <c r="AA23" s="151"/>
      <c r="AB23" s="151"/>
    </row>
    <row r="24" spans="1:28" s="28" customFormat="1">
      <c r="A24" s="61">
        <v>1</v>
      </c>
      <c r="B24" s="62">
        <v>44058</v>
      </c>
      <c r="C24" s="45">
        <f>$D$8</f>
        <v>0</v>
      </c>
      <c r="D24" s="49">
        <f t="shared" ref="D24:D43" si="0">F23*D$15/$D$11</f>
        <v>0</v>
      </c>
      <c r="E24" s="49">
        <f>C24-D24</f>
        <v>0</v>
      </c>
      <c r="F24" s="49">
        <f>F23-E24</f>
        <v>0</v>
      </c>
      <c r="G24" s="45"/>
      <c r="H24" s="49">
        <f>I$23/D$12</f>
        <v>0</v>
      </c>
      <c r="I24" s="49">
        <f>I23-H24</f>
        <v>0</v>
      </c>
      <c r="J24" s="18"/>
      <c r="K24" s="17"/>
      <c r="L24" s="40" t="s">
        <v>128</v>
      </c>
      <c r="M24" s="40"/>
      <c r="N24" s="84">
        <f>I23</f>
        <v>0</v>
      </c>
      <c r="O24" s="84"/>
      <c r="P24" s="85">
        <f>I27</f>
        <v>0</v>
      </c>
      <c r="Q24" s="85"/>
      <c r="R24" s="85"/>
      <c r="S24" s="85"/>
      <c r="T24" s="85"/>
      <c r="U24" s="84"/>
      <c r="V24" s="127"/>
      <c r="W24" s="153"/>
      <c r="X24" s="155"/>
      <c r="Y24" s="154"/>
      <c r="Z24" s="33"/>
      <c r="AA24" s="151"/>
      <c r="AB24" s="151"/>
    </row>
    <row r="25" spans="1:28" s="28" customFormat="1">
      <c r="A25" s="61">
        <v>2</v>
      </c>
      <c r="B25" s="62">
        <v>44150</v>
      </c>
      <c r="C25" s="45">
        <f>C24</f>
        <v>0</v>
      </c>
      <c r="D25" s="45">
        <f t="shared" si="0"/>
        <v>0</v>
      </c>
      <c r="E25" s="45">
        <f>C25-D25</f>
        <v>0</v>
      </c>
      <c r="F25" s="45">
        <f>F24-E25</f>
        <v>0</v>
      </c>
      <c r="G25" s="45"/>
      <c r="H25" s="45">
        <f>H24</f>
        <v>0</v>
      </c>
      <c r="I25" s="45">
        <f>I24-H25</f>
        <v>0</v>
      </c>
      <c r="J25" s="18"/>
      <c r="K25" s="17"/>
      <c r="L25" s="40" t="s">
        <v>103</v>
      </c>
      <c r="M25" s="40"/>
      <c r="N25" s="85"/>
      <c r="O25" s="85"/>
      <c r="P25" s="85">
        <f>SUM(D24:D27)</f>
        <v>0</v>
      </c>
      <c r="Q25" s="85"/>
      <c r="R25" s="85"/>
      <c r="S25" s="85"/>
      <c r="T25" s="85"/>
      <c r="U25" s="84"/>
      <c r="V25" s="127"/>
      <c r="W25" s="127"/>
      <c r="X25" s="155"/>
      <c r="Z25" s="33"/>
      <c r="AA25" s="33"/>
      <c r="AB25" s="33"/>
    </row>
    <row r="26" spans="1:28" s="28" customFormat="1">
      <c r="A26" s="61">
        <v>3</v>
      </c>
      <c r="B26" s="62">
        <v>44242</v>
      </c>
      <c r="C26" s="45">
        <f t="shared" ref="C26:C43" si="1">C25</f>
        <v>0</v>
      </c>
      <c r="D26" s="45">
        <f t="shared" si="0"/>
        <v>0</v>
      </c>
      <c r="E26" s="45">
        <f>C26-D26</f>
        <v>0</v>
      </c>
      <c r="F26" s="45">
        <f>F25-E26</f>
        <v>0</v>
      </c>
      <c r="G26" s="45"/>
      <c r="H26" s="45">
        <f t="shared" ref="H26:H43" si="2">H25</f>
        <v>0</v>
      </c>
      <c r="I26" s="45">
        <f>I25-H26</f>
        <v>0</v>
      </c>
      <c r="J26" s="18"/>
      <c r="K26" s="17"/>
      <c r="L26" s="40" t="s">
        <v>102</v>
      </c>
      <c r="M26" s="40"/>
      <c r="N26" s="85"/>
      <c r="O26" s="85"/>
      <c r="P26" s="84">
        <f>SUM(H24:H27)</f>
        <v>0</v>
      </c>
      <c r="Q26" s="84"/>
      <c r="R26" s="84"/>
      <c r="S26" s="84"/>
      <c r="T26" s="85"/>
      <c r="U26" s="84"/>
      <c r="V26" s="127"/>
      <c r="W26" s="153"/>
      <c r="X26" s="155"/>
      <c r="Z26" s="33"/>
      <c r="AA26" s="33"/>
      <c r="AB26" s="33"/>
    </row>
    <row r="27" spans="1:28" s="28" customFormat="1">
      <c r="A27" s="63">
        <v>4</v>
      </c>
      <c r="B27" s="158">
        <v>44331</v>
      </c>
      <c r="C27" s="65">
        <f t="shared" si="1"/>
        <v>0</v>
      </c>
      <c r="D27" s="65">
        <f t="shared" si="0"/>
        <v>0</v>
      </c>
      <c r="E27" s="65">
        <f>C27-D27</f>
        <v>0</v>
      </c>
      <c r="F27" s="65">
        <f>F26-E27</f>
        <v>0</v>
      </c>
      <c r="G27" s="65"/>
      <c r="H27" s="65">
        <f t="shared" si="2"/>
        <v>0</v>
      </c>
      <c r="I27" s="65">
        <f>I26-H27</f>
        <v>0</v>
      </c>
      <c r="J27" s="18"/>
      <c r="K27" s="17"/>
      <c r="L27" s="83" t="s">
        <v>12</v>
      </c>
      <c r="M27" s="40"/>
      <c r="N27" s="85"/>
      <c r="O27" s="85"/>
      <c r="P27" s="84"/>
      <c r="Q27" s="84"/>
      <c r="R27" s="84"/>
      <c r="S27" s="84"/>
      <c r="T27" s="85"/>
      <c r="U27" s="84"/>
      <c r="V27" s="127"/>
      <c r="W27" s="153"/>
      <c r="X27" s="155"/>
      <c r="Z27" s="33"/>
      <c r="AA27" s="33"/>
      <c r="AB27" s="33"/>
    </row>
    <row r="28" spans="1:28" s="28" customFormat="1">
      <c r="A28" s="61">
        <v>5</v>
      </c>
      <c r="B28" s="62">
        <v>44423</v>
      </c>
      <c r="C28" s="45">
        <f t="shared" si="1"/>
        <v>0</v>
      </c>
      <c r="D28" s="45">
        <f t="shared" si="0"/>
        <v>0</v>
      </c>
      <c r="E28" s="45">
        <f>C28-D28</f>
        <v>0</v>
      </c>
      <c r="F28" s="45">
        <f>F27-E28</f>
        <v>0</v>
      </c>
      <c r="G28" s="45"/>
      <c r="H28" s="45">
        <f t="shared" si="2"/>
        <v>0</v>
      </c>
      <c r="I28" s="45">
        <f>I27-H28</f>
        <v>0</v>
      </c>
      <c r="J28" s="18"/>
      <c r="K28" s="17"/>
      <c r="L28" s="51" t="s">
        <v>11</v>
      </c>
      <c r="M28" s="40"/>
      <c r="N28" s="85"/>
      <c r="O28" s="85"/>
      <c r="P28" s="85">
        <f>SUM(C28:C104)</f>
        <v>0</v>
      </c>
      <c r="Q28" s="85">
        <f>SUM(C32:C104)</f>
        <v>0</v>
      </c>
      <c r="R28" s="85">
        <f>SUM(C36:C104)</f>
        <v>0</v>
      </c>
      <c r="S28" s="85">
        <f>SUM(C40:C104)</f>
        <v>0</v>
      </c>
      <c r="T28" s="85">
        <f>SUM(C44:C104)</f>
        <v>0</v>
      </c>
      <c r="U28" s="84">
        <f>SUM(C48:C104)</f>
        <v>0</v>
      </c>
      <c r="V28" s="27"/>
      <c r="W28" s="127"/>
      <c r="X28" s="155"/>
      <c r="Z28" s="33"/>
      <c r="AA28" s="33"/>
      <c r="AB28" s="33"/>
    </row>
    <row r="29" spans="1:28" s="28" customFormat="1">
      <c r="A29" s="61">
        <v>6</v>
      </c>
      <c r="B29" s="62">
        <v>44515</v>
      </c>
      <c r="C29" s="45">
        <f t="shared" si="1"/>
        <v>0</v>
      </c>
      <c r="D29" s="45">
        <f t="shared" si="0"/>
        <v>0</v>
      </c>
      <c r="E29" s="45">
        <f t="shared" ref="E29:E43" si="3">C29-D29</f>
        <v>0</v>
      </c>
      <c r="F29" s="45">
        <f t="shared" ref="F29:F43" si="4">F28-E29</f>
        <v>0</v>
      </c>
      <c r="G29" s="45"/>
      <c r="H29" s="45">
        <f t="shared" si="2"/>
        <v>0</v>
      </c>
      <c r="I29" s="45">
        <f t="shared" ref="I29:I43" si="5">I28-H29</f>
        <v>0</v>
      </c>
      <c r="J29" s="18"/>
      <c r="K29" s="17"/>
      <c r="L29" s="51" t="s">
        <v>13</v>
      </c>
      <c r="M29" s="40"/>
      <c r="N29" s="85"/>
      <c r="O29" s="86">
        <f>O27*O23/$D$11</f>
        <v>0</v>
      </c>
      <c r="P29" s="86">
        <f>P27*P23/$D$11</f>
        <v>0</v>
      </c>
      <c r="Q29" s="85"/>
      <c r="R29" s="85"/>
      <c r="S29" s="85"/>
      <c r="T29" s="85"/>
      <c r="U29" s="85"/>
      <c r="V29" s="127"/>
      <c r="W29" s="153"/>
      <c r="X29" s="155"/>
      <c r="Z29" s="33"/>
      <c r="AA29" s="33"/>
      <c r="AB29" s="33"/>
    </row>
    <row r="30" spans="1:28" s="28" customFormat="1">
      <c r="A30" s="61">
        <v>7</v>
      </c>
      <c r="B30" s="62">
        <v>44607</v>
      </c>
      <c r="C30" s="45">
        <f t="shared" si="1"/>
        <v>0</v>
      </c>
      <c r="D30" s="45">
        <f t="shared" si="0"/>
        <v>0</v>
      </c>
      <c r="E30" s="45">
        <f t="shared" si="3"/>
        <v>0</v>
      </c>
      <c r="F30" s="45">
        <f t="shared" si="4"/>
        <v>0</v>
      </c>
      <c r="G30" s="45"/>
      <c r="H30" s="45">
        <f t="shared" si="2"/>
        <v>0</v>
      </c>
      <c r="I30" s="45">
        <f t="shared" si="5"/>
        <v>0</v>
      </c>
      <c r="J30" s="18"/>
      <c r="K30" s="17"/>
      <c r="L30" s="40" t="s">
        <v>14</v>
      </c>
      <c r="M30" s="40"/>
      <c r="N30" s="85"/>
      <c r="O30" s="80">
        <f>$D$15*O28</f>
        <v>0</v>
      </c>
      <c r="P30" s="80">
        <f>$D$15*P28</f>
        <v>0</v>
      </c>
      <c r="Q30" s="84"/>
      <c r="R30" s="84"/>
      <c r="S30" s="84"/>
      <c r="T30" s="84"/>
      <c r="U30" s="84"/>
      <c r="V30" s="127"/>
      <c r="W30" s="153"/>
      <c r="X30" s="155"/>
      <c r="Z30" s="33"/>
      <c r="AA30" s="151"/>
      <c r="AB30" s="151"/>
    </row>
    <row r="31" spans="1:28" s="28" customFormat="1">
      <c r="A31" s="63">
        <v>8</v>
      </c>
      <c r="B31" s="158">
        <v>44696</v>
      </c>
      <c r="C31" s="65">
        <f t="shared" si="1"/>
        <v>0</v>
      </c>
      <c r="D31" s="65">
        <f t="shared" si="0"/>
        <v>0</v>
      </c>
      <c r="E31" s="65">
        <f t="shared" si="3"/>
        <v>0</v>
      </c>
      <c r="F31" s="65">
        <f t="shared" si="4"/>
        <v>0</v>
      </c>
      <c r="G31" s="65"/>
      <c r="H31" s="65">
        <f t="shared" si="2"/>
        <v>0</v>
      </c>
      <c r="I31" s="65">
        <f t="shared" si="5"/>
        <v>0</v>
      </c>
      <c r="J31" s="18"/>
      <c r="K31" s="17"/>
      <c r="L31" s="40" t="s">
        <v>104</v>
      </c>
      <c r="M31" s="40"/>
      <c r="N31" s="84"/>
      <c r="O31" s="84"/>
      <c r="P31" s="85"/>
      <c r="Q31" s="84"/>
      <c r="R31" s="84"/>
      <c r="S31" s="84"/>
      <c r="T31" s="84"/>
      <c r="U31" s="84"/>
      <c r="V31" s="127"/>
      <c r="W31" s="153"/>
      <c r="X31" s="155"/>
      <c r="Z31" s="33"/>
      <c r="AA31" s="151"/>
      <c r="AB31" s="151"/>
    </row>
    <row r="32" spans="1:28" s="28" customFormat="1">
      <c r="A32" s="61">
        <v>9</v>
      </c>
      <c r="B32" s="62">
        <v>44788</v>
      </c>
      <c r="C32" s="45">
        <f t="shared" si="1"/>
        <v>0</v>
      </c>
      <c r="D32" s="45">
        <f t="shared" si="0"/>
        <v>0</v>
      </c>
      <c r="E32" s="45">
        <f t="shared" si="3"/>
        <v>0</v>
      </c>
      <c r="F32" s="45">
        <f t="shared" si="4"/>
        <v>0</v>
      </c>
      <c r="G32" s="45"/>
      <c r="H32" s="45">
        <f t="shared" si="2"/>
        <v>0</v>
      </c>
      <c r="I32" s="45">
        <f t="shared" si="5"/>
        <v>0</v>
      </c>
      <c r="J32" s="18"/>
      <c r="K32" s="17"/>
      <c r="L32" s="40" t="s">
        <v>124</v>
      </c>
      <c r="M32" s="40"/>
      <c r="N32" s="85"/>
      <c r="O32" s="85"/>
      <c r="P32" s="84">
        <f>SUM(E24:E27)</f>
        <v>0</v>
      </c>
      <c r="Q32" s="84"/>
      <c r="R32" s="84"/>
      <c r="S32" s="84"/>
      <c r="T32" s="85"/>
      <c r="U32" s="84"/>
      <c r="V32" s="127"/>
      <c r="W32" s="128"/>
      <c r="X32" s="155"/>
      <c r="Y32" s="154"/>
      <c r="Z32" s="33"/>
      <c r="AA32" s="151"/>
      <c r="AB32" s="151"/>
    </row>
    <row r="33" spans="1:28" s="28" customFormat="1" ht="13.5" thickBot="1">
      <c r="A33" s="61">
        <v>10</v>
      </c>
      <c r="B33" s="62">
        <v>44880</v>
      </c>
      <c r="C33" s="45">
        <f t="shared" si="1"/>
        <v>0</v>
      </c>
      <c r="D33" s="45">
        <f t="shared" si="0"/>
        <v>0</v>
      </c>
      <c r="E33" s="45">
        <f t="shared" si="3"/>
        <v>0</v>
      </c>
      <c r="F33" s="45">
        <f t="shared" si="4"/>
        <v>0</v>
      </c>
      <c r="G33" s="45"/>
      <c r="H33" s="45">
        <f t="shared" si="2"/>
        <v>0</v>
      </c>
      <c r="I33" s="45">
        <f t="shared" si="5"/>
        <v>0</v>
      </c>
      <c r="J33" s="18"/>
      <c r="K33" s="17"/>
      <c r="L33" s="40"/>
      <c r="M33" s="40"/>
      <c r="N33" s="84"/>
      <c r="O33" s="84"/>
      <c r="P33" s="84"/>
      <c r="Q33" s="84"/>
      <c r="R33" s="84"/>
      <c r="S33" s="84"/>
      <c r="T33" s="84"/>
      <c r="U33" s="84"/>
      <c r="V33" s="127"/>
      <c r="W33" s="153"/>
      <c r="X33" s="155"/>
      <c r="Y33" s="154"/>
      <c r="Z33" s="33"/>
      <c r="AA33" s="151"/>
      <c r="AB33" s="151"/>
    </row>
    <row r="34" spans="1:28" s="28" customFormat="1">
      <c r="A34" s="61">
        <v>11</v>
      </c>
      <c r="B34" s="62">
        <v>44972</v>
      </c>
      <c r="C34" s="45">
        <f t="shared" si="1"/>
        <v>0</v>
      </c>
      <c r="D34" s="45">
        <f t="shared" si="0"/>
        <v>0</v>
      </c>
      <c r="E34" s="45">
        <f t="shared" si="3"/>
        <v>0</v>
      </c>
      <c r="F34" s="45">
        <f t="shared" si="4"/>
        <v>0</v>
      </c>
      <c r="G34" s="45"/>
      <c r="H34" s="45">
        <f t="shared" si="2"/>
        <v>0</v>
      </c>
      <c r="I34" s="45">
        <f t="shared" si="5"/>
        <v>0</v>
      </c>
      <c r="J34" s="18"/>
      <c r="K34" s="27"/>
      <c r="L34" s="129" t="s">
        <v>21</v>
      </c>
      <c r="M34" s="160"/>
      <c r="N34" s="131"/>
      <c r="O34" s="45"/>
      <c r="P34" s="87"/>
      <c r="Q34" s="87"/>
      <c r="R34" s="88" t="s">
        <v>113</v>
      </c>
      <c r="S34" s="87"/>
      <c r="T34" s="45"/>
      <c r="U34" s="45"/>
      <c r="V34" s="27"/>
      <c r="X34" s="155"/>
      <c r="Z34" s="33"/>
      <c r="AA34" s="33"/>
      <c r="AB34" s="33"/>
    </row>
    <row r="35" spans="1:28" s="28" customFormat="1">
      <c r="A35" s="63">
        <v>12</v>
      </c>
      <c r="B35" s="158">
        <v>45061</v>
      </c>
      <c r="C35" s="65">
        <f t="shared" si="1"/>
        <v>0</v>
      </c>
      <c r="D35" s="65">
        <f t="shared" si="0"/>
        <v>0</v>
      </c>
      <c r="E35" s="65">
        <f t="shared" si="3"/>
        <v>0</v>
      </c>
      <c r="F35" s="65">
        <f t="shared" si="4"/>
        <v>0</v>
      </c>
      <c r="G35" s="65"/>
      <c r="H35" s="65">
        <f t="shared" si="2"/>
        <v>0</v>
      </c>
      <c r="I35" s="65">
        <f t="shared" si="5"/>
        <v>0</v>
      </c>
      <c r="J35" s="18"/>
      <c r="K35" s="27"/>
      <c r="L35" s="133" t="s">
        <v>129</v>
      </c>
      <c r="M35" s="44"/>
      <c r="N35" s="134">
        <f>I23</f>
        <v>0</v>
      </c>
      <c r="O35" s="45"/>
      <c r="P35" s="87"/>
      <c r="Q35" s="87"/>
      <c r="R35" s="89" t="s">
        <v>112</v>
      </c>
      <c r="S35" s="87"/>
      <c r="T35" s="45"/>
      <c r="U35" s="45"/>
      <c r="V35" s="27"/>
      <c r="W35" s="161"/>
      <c r="X35" s="155"/>
      <c r="Z35" s="33"/>
      <c r="AA35" s="33"/>
      <c r="AB35" s="33"/>
    </row>
    <row r="36" spans="1:28" s="28" customFormat="1">
      <c r="A36" s="61">
        <v>13</v>
      </c>
      <c r="B36" s="62">
        <v>45153</v>
      </c>
      <c r="C36" s="45">
        <f t="shared" si="1"/>
        <v>0</v>
      </c>
      <c r="D36" s="45">
        <f t="shared" si="0"/>
        <v>0</v>
      </c>
      <c r="E36" s="45">
        <f t="shared" si="3"/>
        <v>0</v>
      </c>
      <c r="F36" s="45">
        <f t="shared" si="4"/>
        <v>0</v>
      </c>
      <c r="G36" s="45"/>
      <c r="H36" s="45">
        <f t="shared" si="2"/>
        <v>0</v>
      </c>
      <c r="I36" s="45">
        <f t="shared" si="5"/>
        <v>0</v>
      </c>
      <c r="J36" s="18"/>
      <c r="K36" s="27"/>
      <c r="L36" s="133" t="s">
        <v>22</v>
      </c>
      <c r="M36" s="44"/>
      <c r="N36" s="134">
        <f>-F23</f>
        <v>0</v>
      </c>
      <c r="O36" s="45"/>
      <c r="P36" s="35" t="s">
        <v>2</v>
      </c>
      <c r="Q36" s="87"/>
      <c r="R36" s="87"/>
      <c r="S36" s="87"/>
      <c r="T36" s="45"/>
      <c r="U36" s="45"/>
      <c r="V36" s="27"/>
      <c r="W36" s="161"/>
      <c r="X36" s="155"/>
      <c r="Z36" s="33"/>
      <c r="AA36" s="33"/>
      <c r="AB36" s="33"/>
    </row>
    <row r="37" spans="1:28" s="28" customFormat="1">
      <c r="A37" s="61">
        <v>14</v>
      </c>
      <c r="B37" s="62">
        <v>45245</v>
      </c>
      <c r="C37" s="45">
        <f t="shared" si="1"/>
        <v>0</v>
      </c>
      <c r="D37" s="45">
        <f t="shared" si="0"/>
        <v>0</v>
      </c>
      <c r="E37" s="45">
        <f t="shared" si="3"/>
        <v>0</v>
      </c>
      <c r="F37" s="45">
        <f t="shared" si="4"/>
        <v>0</v>
      </c>
      <c r="G37" s="45"/>
      <c r="H37" s="45">
        <f t="shared" si="2"/>
        <v>0</v>
      </c>
      <c r="I37" s="45">
        <f t="shared" si="5"/>
        <v>0</v>
      </c>
      <c r="J37" s="18"/>
      <c r="K37" s="27"/>
      <c r="L37" s="133" t="s">
        <v>25</v>
      </c>
      <c r="M37" s="44"/>
      <c r="N37" s="134">
        <f>-D16</f>
        <v>0</v>
      </c>
      <c r="O37" s="45"/>
      <c r="P37" s="35" t="s">
        <v>128</v>
      </c>
      <c r="Q37" s="87"/>
      <c r="R37" s="87"/>
      <c r="S37" s="87"/>
      <c r="T37" s="45"/>
      <c r="U37" s="45"/>
      <c r="V37" s="27"/>
      <c r="W37" s="161"/>
      <c r="X37" s="155"/>
      <c r="Z37" s="33"/>
      <c r="AA37" s="151"/>
      <c r="AB37" s="151"/>
    </row>
    <row r="38" spans="1:28" s="28" customFormat="1">
      <c r="A38" s="61">
        <v>15</v>
      </c>
      <c r="B38" s="62">
        <v>45337</v>
      </c>
      <c r="C38" s="45">
        <f t="shared" si="1"/>
        <v>0</v>
      </c>
      <c r="D38" s="45">
        <f t="shared" si="0"/>
        <v>0</v>
      </c>
      <c r="E38" s="45">
        <f t="shared" si="3"/>
        <v>0</v>
      </c>
      <c r="F38" s="45">
        <f t="shared" si="4"/>
        <v>0</v>
      </c>
      <c r="G38" s="45"/>
      <c r="H38" s="45">
        <f t="shared" si="2"/>
        <v>0</v>
      </c>
      <c r="I38" s="45">
        <f t="shared" si="5"/>
        <v>0</v>
      </c>
      <c r="J38" s="18"/>
      <c r="K38" s="27"/>
      <c r="L38" s="162"/>
      <c r="M38" s="44"/>
      <c r="N38" s="134"/>
      <c r="O38" s="45"/>
      <c r="P38" s="87"/>
      <c r="Q38" s="87"/>
      <c r="R38" s="87"/>
      <c r="S38" s="87"/>
      <c r="T38" s="45"/>
      <c r="U38" s="45"/>
      <c r="V38" s="27"/>
      <c r="W38" s="161"/>
      <c r="X38" s="155"/>
      <c r="Z38" s="33"/>
      <c r="AA38" s="151"/>
      <c r="AB38" s="151"/>
    </row>
    <row r="39" spans="1:28" s="28" customFormat="1" ht="12.75" customHeight="1">
      <c r="A39" s="63">
        <v>16</v>
      </c>
      <c r="B39" s="158">
        <v>45427</v>
      </c>
      <c r="C39" s="65">
        <f t="shared" si="1"/>
        <v>0</v>
      </c>
      <c r="D39" s="65">
        <f t="shared" si="0"/>
        <v>0</v>
      </c>
      <c r="E39" s="65">
        <f t="shared" si="3"/>
        <v>0</v>
      </c>
      <c r="F39" s="65">
        <f t="shared" si="4"/>
        <v>0</v>
      </c>
      <c r="G39" s="65"/>
      <c r="H39" s="65">
        <f t="shared" si="2"/>
        <v>0</v>
      </c>
      <c r="I39" s="65">
        <f t="shared" si="5"/>
        <v>0</v>
      </c>
      <c r="J39" s="18"/>
      <c r="K39" s="27"/>
      <c r="L39" s="137" t="s">
        <v>105</v>
      </c>
      <c r="M39" s="44"/>
      <c r="N39" s="134"/>
      <c r="O39" s="45"/>
      <c r="P39" s="503" t="s">
        <v>186</v>
      </c>
      <c r="Q39" s="503"/>
      <c r="R39" s="503"/>
      <c r="S39" s="503"/>
      <c r="T39" s="45"/>
      <c r="U39" s="45"/>
      <c r="V39" s="27"/>
      <c r="W39" s="151"/>
      <c r="X39" s="155"/>
      <c r="Z39" s="33"/>
      <c r="AA39" s="33"/>
      <c r="AB39" s="33"/>
    </row>
    <row r="40" spans="1:28" s="28" customFormat="1">
      <c r="A40" s="61">
        <v>17</v>
      </c>
      <c r="B40" s="62">
        <v>45519</v>
      </c>
      <c r="C40" s="45">
        <f t="shared" si="1"/>
        <v>0</v>
      </c>
      <c r="D40" s="45">
        <f t="shared" si="0"/>
        <v>0</v>
      </c>
      <c r="E40" s="45">
        <f t="shared" si="3"/>
        <v>0</v>
      </c>
      <c r="F40" s="45">
        <f t="shared" si="4"/>
        <v>0</v>
      </c>
      <c r="G40" s="45"/>
      <c r="H40" s="45">
        <f t="shared" si="2"/>
        <v>0</v>
      </c>
      <c r="I40" s="45">
        <f t="shared" si="5"/>
        <v>0</v>
      </c>
      <c r="J40" s="18"/>
      <c r="K40" s="27"/>
      <c r="L40" s="133" t="s">
        <v>24</v>
      </c>
      <c r="M40" s="44"/>
      <c r="N40" s="134">
        <f>D24</f>
        <v>0</v>
      </c>
      <c r="O40" s="45"/>
      <c r="P40" s="503"/>
      <c r="Q40" s="503"/>
      <c r="R40" s="503"/>
      <c r="S40" s="503"/>
      <c r="T40" s="45"/>
      <c r="U40" s="45"/>
      <c r="V40" s="27"/>
      <c r="W40" s="161"/>
      <c r="X40" s="155"/>
      <c r="Z40" s="33"/>
      <c r="AA40" s="33"/>
      <c r="AB40" s="33"/>
    </row>
    <row r="41" spans="1:28" s="28" customFormat="1">
      <c r="A41" s="61">
        <v>18</v>
      </c>
      <c r="B41" s="62">
        <v>45611</v>
      </c>
      <c r="C41" s="45">
        <f t="shared" si="1"/>
        <v>0</v>
      </c>
      <c r="D41" s="45">
        <f t="shared" si="0"/>
        <v>0</v>
      </c>
      <c r="E41" s="45">
        <f t="shared" si="3"/>
        <v>0</v>
      </c>
      <c r="F41" s="45">
        <f t="shared" si="4"/>
        <v>0</v>
      </c>
      <c r="G41" s="45"/>
      <c r="H41" s="45">
        <f t="shared" si="2"/>
        <v>0</v>
      </c>
      <c r="I41" s="45">
        <f t="shared" si="5"/>
        <v>0</v>
      </c>
      <c r="J41" s="18"/>
      <c r="K41" s="27"/>
      <c r="L41" s="133" t="s">
        <v>25</v>
      </c>
      <c r="M41" s="44"/>
      <c r="N41" s="134">
        <f>-C24</f>
        <v>0</v>
      </c>
      <c r="O41" s="45"/>
      <c r="P41" s="503"/>
      <c r="Q41" s="503"/>
      <c r="R41" s="503"/>
      <c r="S41" s="503"/>
      <c r="T41" s="45"/>
      <c r="U41" s="45"/>
      <c r="V41" s="27"/>
      <c r="X41" s="155"/>
      <c r="Z41" s="33"/>
      <c r="AA41" s="33"/>
      <c r="AB41" s="33"/>
    </row>
    <row r="42" spans="1:28" s="28" customFormat="1">
      <c r="A42" s="61">
        <v>19</v>
      </c>
      <c r="B42" s="62">
        <v>45703</v>
      </c>
      <c r="C42" s="45">
        <f t="shared" si="1"/>
        <v>0</v>
      </c>
      <c r="D42" s="45">
        <f t="shared" si="0"/>
        <v>0</v>
      </c>
      <c r="E42" s="45">
        <f t="shared" si="3"/>
        <v>0</v>
      </c>
      <c r="F42" s="45">
        <f t="shared" si="4"/>
        <v>0</v>
      </c>
      <c r="G42" s="45"/>
      <c r="H42" s="45">
        <f t="shared" si="2"/>
        <v>0</v>
      </c>
      <c r="I42" s="45">
        <f t="shared" si="5"/>
        <v>0</v>
      </c>
      <c r="J42" s="18"/>
      <c r="K42" s="27"/>
      <c r="L42" s="133" t="s">
        <v>23</v>
      </c>
      <c r="M42" s="44"/>
      <c r="N42" s="134">
        <f>E24</f>
        <v>0</v>
      </c>
      <c r="O42" s="45"/>
      <c r="P42" s="503"/>
      <c r="Q42" s="503"/>
      <c r="R42" s="503"/>
      <c r="S42" s="503"/>
      <c r="T42" s="45"/>
      <c r="U42" s="45"/>
      <c r="V42" s="27"/>
      <c r="W42" s="161"/>
      <c r="X42" s="155"/>
      <c r="Z42" s="33"/>
      <c r="AA42" s="33"/>
      <c r="AB42" s="33"/>
    </row>
    <row r="43" spans="1:28" s="28" customFormat="1">
      <c r="A43" s="63">
        <v>20</v>
      </c>
      <c r="B43" s="158">
        <v>45792</v>
      </c>
      <c r="C43" s="65">
        <f t="shared" si="1"/>
        <v>0</v>
      </c>
      <c r="D43" s="65">
        <f t="shared" si="0"/>
        <v>0</v>
      </c>
      <c r="E43" s="65">
        <f t="shared" si="3"/>
        <v>0</v>
      </c>
      <c r="F43" s="65">
        <f t="shared" si="4"/>
        <v>0</v>
      </c>
      <c r="G43" s="65"/>
      <c r="H43" s="65">
        <f t="shared" si="2"/>
        <v>0</v>
      </c>
      <c r="I43" s="65">
        <f t="shared" si="5"/>
        <v>0</v>
      </c>
      <c r="J43" s="18"/>
      <c r="K43" s="27"/>
      <c r="L43" s="133" t="s">
        <v>166</v>
      </c>
      <c r="M43" s="44"/>
      <c r="N43" s="138">
        <f>H24</f>
        <v>0</v>
      </c>
      <c r="O43" s="45"/>
      <c r="P43" s="504"/>
      <c r="Q43" s="504"/>
      <c r="R43" s="504"/>
      <c r="S43" s="504"/>
      <c r="T43" s="45"/>
      <c r="U43" s="45"/>
      <c r="V43" s="27"/>
      <c r="W43" s="161"/>
      <c r="X43" s="155"/>
      <c r="Z43" s="33"/>
      <c r="AA43" s="33"/>
      <c r="AB43" s="33"/>
    </row>
    <row r="44" spans="1:28" s="28" customFormat="1" ht="13.5" thickBot="1">
      <c r="A44" s="179"/>
      <c r="B44" s="180"/>
      <c r="C44" s="27"/>
      <c r="D44" s="27"/>
      <c r="E44" s="27"/>
      <c r="F44" s="27"/>
      <c r="G44" s="27"/>
      <c r="H44" s="27"/>
      <c r="I44" s="27"/>
      <c r="J44" s="18"/>
      <c r="K44" s="27"/>
      <c r="L44" s="139" t="s">
        <v>26</v>
      </c>
      <c r="M44" s="163"/>
      <c r="N44" s="141">
        <f>-H24</f>
        <v>0</v>
      </c>
      <c r="O44" s="45"/>
      <c r="P44" s="504"/>
      <c r="Q44" s="504"/>
      <c r="R44" s="504"/>
      <c r="S44" s="504"/>
      <c r="T44" s="45"/>
      <c r="U44" s="45"/>
      <c r="V44" s="27"/>
      <c r="W44" s="161"/>
      <c r="X44" s="155"/>
      <c r="Z44" s="33"/>
      <c r="AA44" s="33"/>
      <c r="AB44" s="33"/>
    </row>
    <row r="45" spans="1:28" s="28" customFormat="1">
      <c r="A45" s="179"/>
      <c r="B45" s="180"/>
      <c r="C45" s="27"/>
      <c r="D45" s="27"/>
      <c r="E45" s="27"/>
      <c r="F45" s="27"/>
      <c r="G45" s="27"/>
      <c r="H45" s="27"/>
      <c r="I45" s="27"/>
      <c r="J45" s="18"/>
      <c r="K45" s="27"/>
      <c r="N45" s="27"/>
      <c r="O45" s="27"/>
      <c r="P45" s="454"/>
      <c r="Q45" s="454"/>
      <c r="R45" s="454"/>
      <c r="S45" s="454"/>
      <c r="T45" s="27"/>
      <c r="U45" s="27"/>
      <c r="V45" s="27"/>
      <c r="W45" s="161"/>
      <c r="X45" s="155"/>
      <c r="Z45" s="33"/>
      <c r="AA45" s="151"/>
      <c r="AB45" s="151"/>
    </row>
    <row r="46" spans="1:28" s="28" customFormat="1">
      <c r="A46" s="179"/>
      <c r="B46" s="180"/>
      <c r="C46" s="27"/>
      <c r="D46" s="27"/>
      <c r="E46" s="27"/>
      <c r="F46" s="27"/>
      <c r="G46" s="27"/>
      <c r="H46" s="27"/>
      <c r="I46" s="27"/>
      <c r="J46" s="18"/>
      <c r="K46" s="27"/>
      <c r="N46" s="142">
        <f>SUM(N40:N44)</f>
        <v>0</v>
      </c>
      <c r="O46" s="27"/>
      <c r="P46" s="27"/>
      <c r="Q46" s="27"/>
      <c r="R46" s="27"/>
      <c r="S46" s="27"/>
      <c r="T46" s="27"/>
      <c r="U46" s="27"/>
      <c r="V46" s="27"/>
      <c r="W46" s="161"/>
      <c r="X46" s="155"/>
      <c r="Z46" s="33"/>
      <c r="AA46" s="151"/>
      <c r="AB46" s="151"/>
    </row>
    <row r="47" spans="1:28" s="28" customFormat="1">
      <c r="A47" s="179"/>
      <c r="B47" s="180"/>
      <c r="C47" s="27"/>
      <c r="D47" s="27"/>
      <c r="E47" s="27"/>
      <c r="F47" s="27"/>
      <c r="G47" s="27"/>
      <c r="H47" s="27"/>
      <c r="I47" s="27"/>
      <c r="J47" s="18"/>
      <c r="K47" s="27"/>
      <c r="L47" s="27"/>
      <c r="N47" s="27"/>
      <c r="O47" s="27"/>
      <c r="P47" s="27"/>
      <c r="Q47" s="27"/>
      <c r="R47" s="27"/>
      <c r="S47" s="27"/>
      <c r="T47" s="27"/>
      <c r="U47" s="27"/>
      <c r="V47" s="27"/>
      <c r="W47" s="151"/>
      <c r="X47" s="155"/>
      <c r="Z47" s="33"/>
      <c r="AA47" s="33"/>
      <c r="AB47" s="33"/>
    </row>
    <row r="48" spans="1:28" s="28" customFormat="1">
      <c r="A48" s="179"/>
      <c r="B48" s="180"/>
      <c r="C48" s="27"/>
      <c r="D48" s="27"/>
      <c r="E48" s="27"/>
      <c r="F48" s="27"/>
      <c r="G48" s="27"/>
      <c r="H48" s="27"/>
      <c r="I48" s="27"/>
      <c r="J48" s="18"/>
      <c r="K48" s="27"/>
      <c r="L48" s="27"/>
      <c r="N48" s="27"/>
      <c r="O48" s="27"/>
      <c r="P48" s="27"/>
      <c r="Q48" s="27"/>
      <c r="R48" s="27"/>
      <c r="S48" s="27"/>
      <c r="T48" s="27"/>
      <c r="U48" s="27"/>
      <c r="V48" s="27"/>
      <c r="W48" s="161"/>
      <c r="X48" s="155"/>
      <c r="Z48" s="33"/>
      <c r="AA48" s="33"/>
      <c r="AB48" s="33"/>
    </row>
    <row r="49" spans="1:28" s="28" customFormat="1">
      <c r="A49" s="179"/>
      <c r="B49" s="180"/>
      <c r="C49" s="27"/>
      <c r="D49" s="27"/>
      <c r="E49" s="27"/>
      <c r="F49" s="27"/>
      <c r="G49" s="27"/>
      <c r="H49" s="27"/>
      <c r="I49" s="27"/>
      <c r="J49" s="18"/>
      <c r="K49" s="27"/>
      <c r="L49" s="27"/>
      <c r="N49" s="27"/>
      <c r="O49" s="27"/>
      <c r="P49" s="27"/>
      <c r="Q49" s="27"/>
      <c r="R49" s="27"/>
      <c r="S49" s="27"/>
      <c r="T49" s="27"/>
      <c r="U49" s="27"/>
      <c r="V49" s="27"/>
      <c r="X49" s="155"/>
      <c r="Z49" s="33"/>
      <c r="AA49" s="33"/>
      <c r="AB49" s="33"/>
    </row>
    <row r="50" spans="1:28" s="28" customFormat="1">
      <c r="A50" s="179"/>
      <c r="B50" s="180"/>
      <c r="C50" s="27"/>
      <c r="D50" s="27"/>
      <c r="E50" s="27"/>
      <c r="F50" s="27"/>
      <c r="G50" s="27"/>
      <c r="H50" s="27"/>
      <c r="I50" s="27"/>
      <c r="J50" s="18"/>
      <c r="K50" s="27"/>
      <c r="L50" s="27"/>
      <c r="N50" s="27"/>
      <c r="O50" s="27"/>
      <c r="P50" s="27"/>
      <c r="Q50" s="27"/>
      <c r="R50" s="27"/>
      <c r="S50" s="27"/>
      <c r="T50" s="27"/>
      <c r="U50" s="27"/>
      <c r="V50" s="27"/>
      <c r="W50" s="161"/>
      <c r="X50" s="155"/>
      <c r="Z50" s="33"/>
      <c r="AA50" s="33"/>
      <c r="AB50" s="33"/>
    </row>
    <row r="51" spans="1:28" s="28" customFormat="1">
      <c r="A51" s="179"/>
      <c r="B51" s="180"/>
      <c r="C51" s="27"/>
      <c r="D51" s="27"/>
      <c r="E51" s="27"/>
      <c r="F51" s="27"/>
      <c r="G51" s="27"/>
      <c r="H51" s="27"/>
      <c r="I51" s="27"/>
      <c r="J51" s="18"/>
      <c r="K51" s="27"/>
      <c r="L51" s="27"/>
      <c r="N51" s="27"/>
      <c r="O51" s="27"/>
      <c r="P51" s="27"/>
      <c r="Q51" s="27"/>
      <c r="R51" s="27"/>
      <c r="S51" s="27"/>
      <c r="T51" s="27"/>
      <c r="U51" s="27"/>
      <c r="V51" s="27"/>
      <c r="W51" s="161"/>
      <c r="X51" s="155"/>
      <c r="Z51" s="33"/>
      <c r="AA51" s="33"/>
      <c r="AB51" s="33"/>
    </row>
    <row r="52" spans="1:28" s="28" customFormat="1">
      <c r="A52" s="179"/>
      <c r="B52" s="180"/>
      <c r="C52" s="27"/>
      <c r="D52" s="27"/>
      <c r="E52" s="27"/>
      <c r="F52" s="27"/>
      <c r="G52" s="27"/>
      <c r="H52" s="27"/>
      <c r="I52" s="27"/>
      <c r="J52" s="18"/>
      <c r="K52" s="27"/>
      <c r="L52" s="27"/>
      <c r="N52" s="27"/>
      <c r="O52" s="27"/>
      <c r="P52" s="27"/>
      <c r="Q52" s="27"/>
      <c r="R52" s="27"/>
      <c r="S52" s="27"/>
      <c r="T52" s="27"/>
      <c r="U52" s="27"/>
      <c r="V52" s="27"/>
      <c r="W52" s="161"/>
      <c r="X52" s="155"/>
      <c r="Z52" s="33"/>
      <c r="AA52" s="33"/>
      <c r="AB52" s="33"/>
    </row>
    <row r="53" spans="1:28" s="28" customFormat="1">
      <c r="A53" s="179"/>
      <c r="B53" s="180"/>
      <c r="C53" s="27"/>
      <c r="D53" s="27"/>
      <c r="E53" s="27"/>
      <c r="F53" s="27"/>
      <c r="G53" s="27"/>
      <c r="H53" s="27"/>
      <c r="I53" s="27"/>
      <c r="J53" s="18"/>
      <c r="K53" s="27"/>
      <c r="L53" s="27"/>
      <c r="N53" s="27"/>
      <c r="O53" s="27"/>
      <c r="P53" s="27"/>
      <c r="Q53" s="27"/>
      <c r="R53" s="27"/>
      <c r="S53" s="27"/>
      <c r="T53" s="27"/>
      <c r="U53" s="27"/>
      <c r="V53" s="27"/>
      <c r="W53" s="161"/>
      <c r="X53" s="155"/>
      <c r="Z53" s="33"/>
      <c r="AA53" s="33"/>
      <c r="AB53" s="33"/>
    </row>
    <row r="54" spans="1:28" s="28" customFormat="1">
      <c r="A54" s="179"/>
      <c r="B54" s="180"/>
      <c r="C54" s="27"/>
      <c r="D54" s="27"/>
      <c r="E54" s="27"/>
      <c r="F54" s="27"/>
      <c r="G54" s="27"/>
      <c r="H54" s="27"/>
      <c r="I54" s="27"/>
      <c r="J54" s="18"/>
      <c r="K54" s="27"/>
      <c r="L54" s="27"/>
      <c r="N54" s="27"/>
      <c r="O54" s="27"/>
      <c r="P54" s="27"/>
      <c r="Q54" s="27"/>
      <c r="R54" s="27"/>
      <c r="S54" s="27"/>
      <c r="T54" s="27"/>
      <c r="U54" s="27"/>
      <c r="V54" s="27"/>
      <c r="W54" s="161"/>
      <c r="X54" s="155"/>
      <c r="Z54" s="33"/>
      <c r="AA54" s="33"/>
      <c r="AB54" s="33"/>
    </row>
    <row r="55" spans="1:28" s="28" customFormat="1">
      <c r="A55" s="179"/>
      <c r="B55" s="180"/>
      <c r="C55" s="27"/>
      <c r="D55" s="27"/>
      <c r="E55" s="27"/>
      <c r="F55" s="27"/>
      <c r="G55" s="27"/>
      <c r="H55" s="27"/>
      <c r="I55" s="27"/>
      <c r="J55" s="18"/>
      <c r="K55" s="27"/>
      <c r="L55" s="27"/>
      <c r="N55" s="27"/>
      <c r="O55" s="27"/>
      <c r="P55" s="27"/>
      <c r="Q55" s="27"/>
      <c r="R55" s="27"/>
      <c r="S55" s="27"/>
      <c r="T55" s="27"/>
      <c r="U55" s="27"/>
      <c r="V55" s="27"/>
      <c r="W55" s="151"/>
      <c r="X55" s="155"/>
      <c r="Z55" s="33"/>
      <c r="AA55" s="33"/>
      <c r="AB55" s="33"/>
    </row>
    <row r="56" spans="1:28" s="28" customFormat="1">
      <c r="A56" s="179"/>
      <c r="B56" s="180"/>
      <c r="C56" s="27"/>
      <c r="D56" s="27"/>
      <c r="E56" s="27"/>
      <c r="F56" s="27"/>
      <c r="G56" s="27"/>
      <c r="H56" s="27"/>
      <c r="I56" s="27"/>
      <c r="J56" s="18"/>
      <c r="K56" s="27"/>
      <c r="L56" s="27"/>
      <c r="N56" s="27"/>
      <c r="O56" s="27"/>
      <c r="P56" s="27"/>
      <c r="Q56" s="27"/>
      <c r="R56" s="27"/>
      <c r="S56" s="27"/>
      <c r="T56" s="27"/>
      <c r="U56" s="27"/>
      <c r="V56" s="27"/>
      <c r="W56" s="161"/>
      <c r="X56" s="155"/>
      <c r="Z56" s="33"/>
      <c r="AA56" s="33"/>
      <c r="AB56" s="33"/>
    </row>
    <row r="57" spans="1:28" s="28" customFormat="1">
      <c r="A57" s="179"/>
      <c r="B57" s="180"/>
      <c r="C57" s="27"/>
      <c r="D57" s="27"/>
      <c r="E57" s="27"/>
      <c r="F57" s="27"/>
      <c r="G57" s="27"/>
      <c r="H57" s="27"/>
      <c r="I57" s="27"/>
      <c r="J57" s="18"/>
      <c r="K57" s="27"/>
      <c r="L57" s="27"/>
      <c r="N57" s="27"/>
      <c r="O57" s="27"/>
      <c r="P57" s="27"/>
      <c r="Q57" s="27"/>
      <c r="R57" s="27"/>
      <c r="S57" s="27"/>
      <c r="T57" s="27"/>
      <c r="U57" s="27"/>
      <c r="V57" s="27"/>
      <c r="X57" s="155"/>
      <c r="Z57" s="33"/>
      <c r="AA57" s="33"/>
      <c r="AB57" s="33"/>
    </row>
    <row r="58" spans="1:28" s="28" customFormat="1">
      <c r="A58" s="179"/>
      <c r="B58" s="180"/>
      <c r="C58" s="27"/>
      <c r="D58" s="27"/>
      <c r="E58" s="27"/>
      <c r="F58" s="27"/>
      <c r="G58" s="27"/>
      <c r="H58" s="27"/>
      <c r="I58" s="27"/>
      <c r="J58" s="18"/>
      <c r="K58" s="27"/>
      <c r="L58" s="27"/>
      <c r="N58" s="27"/>
      <c r="O58" s="27"/>
      <c r="P58" s="27"/>
      <c r="Q58" s="27"/>
      <c r="R58" s="27"/>
      <c r="S58" s="27"/>
      <c r="T58" s="27"/>
      <c r="U58" s="27"/>
      <c r="V58" s="27"/>
      <c r="W58" s="161"/>
      <c r="X58" s="155"/>
      <c r="Z58" s="33"/>
      <c r="AA58" s="33"/>
      <c r="AB58" s="33"/>
    </row>
    <row r="59" spans="1:28" s="28" customFormat="1">
      <c r="A59" s="179"/>
      <c r="B59" s="180"/>
      <c r="C59" s="27"/>
      <c r="D59" s="27"/>
      <c r="E59" s="27"/>
      <c r="F59" s="27"/>
      <c r="G59" s="27"/>
      <c r="H59" s="27"/>
      <c r="I59" s="27"/>
      <c r="J59" s="18"/>
      <c r="K59" s="27"/>
      <c r="L59" s="27"/>
      <c r="N59" s="27"/>
      <c r="O59" s="27"/>
      <c r="P59" s="27"/>
      <c r="Q59" s="27"/>
      <c r="R59" s="27"/>
      <c r="S59" s="27"/>
      <c r="T59" s="27"/>
      <c r="U59" s="27"/>
      <c r="V59" s="27"/>
      <c r="W59" s="161"/>
      <c r="X59" s="155"/>
      <c r="Z59" s="33"/>
      <c r="AA59" s="33"/>
      <c r="AB59" s="33"/>
    </row>
    <row r="60" spans="1:28" s="28" customFormat="1">
      <c r="A60" s="179"/>
      <c r="B60" s="180"/>
      <c r="C60" s="27"/>
      <c r="D60" s="27"/>
      <c r="E60" s="27"/>
      <c r="F60" s="27"/>
      <c r="G60" s="27"/>
      <c r="H60" s="27"/>
      <c r="I60" s="27"/>
      <c r="J60" s="18"/>
      <c r="K60" s="27"/>
      <c r="L60" s="27"/>
      <c r="N60" s="27"/>
      <c r="O60" s="27"/>
      <c r="P60" s="27"/>
      <c r="Q60" s="27"/>
      <c r="R60" s="27"/>
      <c r="S60" s="27"/>
      <c r="T60" s="27"/>
      <c r="U60" s="27"/>
      <c r="V60" s="27"/>
      <c r="W60" s="161"/>
      <c r="X60" s="155"/>
      <c r="Z60" s="33"/>
      <c r="AA60" s="33"/>
      <c r="AB60" s="33"/>
    </row>
    <row r="61" spans="1:28" s="28" customFormat="1">
      <c r="A61" s="179"/>
      <c r="B61" s="180"/>
      <c r="C61" s="27"/>
      <c r="D61" s="27"/>
      <c r="E61" s="27"/>
      <c r="F61" s="27"/>
      <c r="G61" s="27"/>
      <c r="H61" s="27"/>
      <c r="I61" s="27"/>
      <c r="J61" s="18"/>
      <c r="K61" s="27"/>
      <c r="L61" s="27"/>
      <c r="N61" s="27"/>
      <c r="O61" s="27"/>
      <c r="P61" s="27"/>
      <c r="Q61" s="27"/>
      <c r="R61" s="27"/>
      <c r="S61" s="27"/>
      <c r="T61" s="27"/>
      <c r="U61" s="27"/>
      <c r="V61" s="27"/>
      <c r="W61" s="161"/>
      <c r="X61" s="155"/>
      <c r="Z61" s="33"/>
      <c r="AA61" s="33"/>
      <c r="AB61" s="33"/>
    </row>
    <row r="62" spans="1:28" s="28" customFormat="1">
      <c r="A62" s="179"/>
      <c r="B62" s="180"/>
      <c r="C62" s="27"/>
      <c r="D62" s="27"/>
      <c r="E62" s="27"/>
      <c r="F62" s="27"/>
      <c r="G62" s="27"/>
      <c r="H62" s="27"/>
      <c r="I62" s="27"/>
      <c r="J62" s="18"/>
      <c r="K62" s="27"/>
      <c r="L62" s="27"/>
      <c r="N62" s="27"/>
      <c r="O62" s="27"/>
      <c r="P62" s="27"/>
      <c r="Q62" s="27"/>
      <c r="R62" s="27"/>
      <c r="S62" s="27"/>
      <c r="T62" s="27"/>
      <c r="U62" s="27"/>
      <c r="V62" s="27"/>
      <c r="W62" s="161"/>
      <c r="X62" s="155"/>
      <c r="Z62" s="33"/>
      <c r="AA62" s="33"/>
      <c r="AB62" s="33"/>
    </row>
    <row r="63" spans="1:28" s="28" customFormat="1">
      <c r="A63" s="179"/>
      <c r="B63" s="180"/>
      <c r="C63" s="27"/>
      <c r="D63" s="27"/>
      <c r="E63" s="27"/>
      <c r="F63" s="27"/>
      <c r="G63" s="27"/>
      <c r="H63" s="27"/>
      <c r="I63" s="27"/>
      <c r="J63" s="18"/>
      <c r="K63" s="27"/>
      <c r="L63" s="27"/>
      <c r="N63" s="27"/>
      <c r="O63" s="27"/>
      <c r="P63" s="27"/>
      <c r="Q63" s="27"/>
      <c r="R63" s="27"/>
      <c r="S63" s="27"/>
      <c r="T63" s="27"/>
      <c r="U63" s="27"/>
      <c r="V63" s="27"/>
      <c r="Z63" s="32"/>
      <c r="AA63" s="31"/>
      <c r="AB63" s="31"/>
    </row>
    <row r="64" spans="1:28" s="28" customFormat="1">
      <c r="A64" s="179"/>
      <c r="B64" s="180"/>
      <c r="C64" s="27"/>
      <c r="D64" s="27"/>
      <c r="E64" s="27"/>
      <c r="F64" s="27"/>
      <c r="G64" s="27"/>
      <c r="H64" s="27"/>
      <c r="I64" s="27"/>
      <c r="J64" s="18"/>
      <c r="K64" s="27"/>
      <c r="L64" s="27"/>
      <c r="N64" s="27"/>
      <c r="O64" s="27"/>
      <c r="P64" s="27"/>
      <c r="Q64" s="27"/>
      <c r="R64" s="27"/>
      <c r="S64" s="27"/>
      <c r="T64" s="27"/>
      <c r="U64" s="27"/>
      <c r="V64" s="27"/>
      <c r="W64" s="29"/>
      <c r="X64" s="29"/>
      <c r="Y64" s="29"/>
      <c r="Z64" s="32"/>
      <c r="AA64" s="31"/>
      <c r="AB64" s="31"/>
    </row>
    <row r="65" spans="1:28" s="28" customFormat="1">
      <c r="A65" s="179"/>
      <c r="B65" s="180"/>
      <c r="C65" s="27"/>
      <c r="D65" s="27"/>
      <c r="E65" s="27"/>
      <c r="F65" s="27"/>
      <c r="G65" s="27"/>
      <c r="H65" s="27"/>
      <c r="I65" s="27"/>
      <c r="J65" s="18"/>
      <c r="K65" s="27"/>
      <c r="L65" s="27"/>
      <c r="N65" s="27"/>
      <c r="O65" s="27"/>
      <c r="P65" s="27"/>
      <c r="Q65" s="27"/>
      <c r="R65" s="27"/>
      <c r="S65" s="27"/>
      <c r="T65" s="27"/>
      <c r="U65" s="27"/>
      <c r="V65" s="27"/>
      <c r="W65" s="29"/>
      <c r="X65" s="29"/>
      <c r="Y65" s="29"/>
      <c r="Z65" s="32"/>
      <c r="AA65" s="31"/>
      <c r="AB65" s="31"/>
    </row>
    <row r="66" spans="1:28" s="28" customFormat="1">
      <c r="A66" s="179"/>
      <c r="B66" s="180"/>
      <c r="C66" s="27"/>
      <c r="D66" s="27"/>
      <c r="E66" s="27"/>
      <c r="F66" s="27"/>
      <c r="G66" s="27"/>
      <c r="H66" s="27"/>
      <c r="I66" s="27"/>
      <c r="J66" s="18"/>
      <c r="K66" s="27"/>
      <c r="L66" s="27"/>
      <c r="M66" s="29"/>
      <c r="N66" s="27"/>
      <c r="O66" s="27"/>
      <c r="P66" s="27"/>
      <c r="Q66" s="27"/>
      <c r="R66" s="27"/>
      <c r="S66" s="27"/>
      <c r="T66" s="27"/>
      <c r="U66" s="27"/>
      <c r="V66" s="27"/>
      <c r="W66" s="29"/>
      <c r="X66" s="29"/>
      <c r="Y66" s="29"/>
      <c r="Z66" s="32"/>
      <c r="AA66" s="31"/>
      <c r="AB66" s="31"/>
    </row>
    <row r="67" spans="1:28" s="28" customFormat="1">
      <c r="A67" s="179"/>
      <c r="B67" s="180"/>
      <c r="C67" s="27"/>
      <c r="D67" s="27"/>
      <c r="E67" s="27"/>
      <c r="F67" s="27"/>
      <c r="G67" s="27"/>
      <c r="H67" s="27"/>
      <c r="I67" s="27"/>
      <c r="J67" s="18"/>
      <c r="K67" s="27"/>
      <c r="L67" s="27"/>
      <c r="M67" s="29"/>
      <c r="N67" s="27"/>
      <c r="O67" s="27"/>
      <c r="P67" s="27"/>
      <c r="Q67" s="27"/>
      <c r="R67" s="27"/>
      <c r="S67" s="27"/>
      <c r="T67" s="27"/>
      <c r="U67" s="27"/>
      <c r="V67" s="27"/>
      <c r="W67" s="29"/>
      <c r="X67" s="29"/>
      <c r="Y67" s="29"/>
      <c r="Z67" s="32"/>
      <c r="AA67" s="31"/>
      <c r="AB67" s="31"/>
    </row>
    <row r="68" spans="1:28" s="28" customFormat="1">
      <c r="A68" s="179"/>
      <c r="B68" s="180"/>
      <c r="C68" s="27"/>
      <c r="D68" s="27"/>
      <c r="E68" s="27"/>
      <c r="F68" s="27"/>
      <c r="G68" s="27"/>
      <c r="H68" s="27"/>
      <c r="I68" s="27"/>
      <c r="J68" s="18"/>
      <c r="K68" s="27"/>
      <c r="L68" s="27"/>
      <c r="M68" s="29"/>
      <c r="N68" s="30"/>
      <c r="O68" s="30"/>
      <c r="P68" s="30"/>
      <c r="Q68" s="30"/>
      <c r="R68" s="30"/>
      <c r="S68" s="30"/>
      <c r="T68" s="30"/>
      <c r="U68" s="30"/>
      <c r="V68" s="27"/>
    </row>
    <row r="69" spans="1:28" s="28" customFormat="1">
      <c r="A69" s="179"/>
      <c r="B69" s="180"/>
      <c r="C69" s="27"/>
      <c r="D69" s="27"/>
      <c r="E69" s="27"/>
      <c r="F69" s="27"/>
      <c r="G69" s="27"/>
      <c r="H69" s="27"/>
      <c r="I69" s="27"/>
      <c r="J69" s="18"/>
      <c r="K69" s="27"/>
      <c r="L69" s="27"/>
      <c r="M69" s="29"/>
      <c r="N69" s="30"/>
      <c r="O69" s="30"/>
      <c r="P69" s="30"/>
      <c r="Q69" s="30"/>
      <c r="R69" s="30"/>
      <c r="S69" s="30"/>
      <c r="T69" s="30"/>
      <c r="U69" s="30"/>
      <c r="V69" s="27"/>
    </row>
    <row r="70" spans="1:28" s="28" customFormat="1">
      <c r="A70" s="179"/>
      <c r="B70" s="180"/>
      <c r="C70" s="27"/>
      <c r="D70" s="27"/>
      <c r="E70" s="27"/>
      <c r="F70" s="27"/>
      <c r="G70" s="27"/>
      <c r="H70" s="27"/>
      <c r="I70" s="27"/>
      <c r="J70" s="18"/>
      <c r="K70" s="27"/>
      <c r="L70" s="27"/>
      <c r="M70" s="29"/>
      <c r="N70" s="30"/>
      <c r="O70" s="30"/>
      <c r="P70" s="30"/>
      <c r="Q70" s="30"/>
      <c r="R70" s="30"/>
      <c r="S70" s="30"/>
      <c r="T70" s="30"/>
      <c r="U70" s="30"/>
      <c r="V70" s="27"/>
    </row>
    <row r="71" spans="1:28" s="28" customFormat="1">
      <c r="A71" s="179"/>
      <c r="B71" s="180"/>
      <c r="C71" s="27"/>
      <c r="D71" s="27"/>
      <c r="E71" s="27"/>
      <c r="F71" s="27"/>
      <c r="G71" s="27"/>
      <c r="H71" s="27"/>
      <c r="I71" s="27"/>
      <c r="J71" s="18"/>
      <c r="K71" s="27"/>
      <c r="L71" s="27"/>
      <c r="M71" s="29"/>
      <c r="N71" s="30"/>
      <c r="O71" s="30"/>
      <c r="P71" s="30"/>
      <c r="Q71" s="30"/>
      <c r="R71" s="30"/>
      <c r="S71" s="30"/>
      <c r="T71" s="30"/>
      <c r="U71" s="30"/>
      <c r="V71" s="27"/>
    </row>
    <row r="72" spans="1:28" s="28" customFormat="1">
      <c r="C72" s="27"/>
      <c r="D72" s="27"/>
      <c r="E72" s="27"/>
      <c r="F72" s="27"/>
      <c r="G72" s="27"/>
      <c r="H72" s="27"/>
      <c r="I72" s="27"/>
      <c r="J72" s="18"/>
      <c r="K72" s="27"/>
      <c r="L72" s="27"/>
      <c r="M72" s="29"/>
      <c r="N72" s="30"/>
      <c r="O72" s="30"/>
      <c r="P72" s="30"/>
      <c r="Q72" s="30"/>
      <c r="R72" s="30"/>
      <c r="S72" s="30"/>
      <c r="T72" s="30"/>
      <c r="U72" s="30"/>
      <c r="V72" s="27"/>
    </row>
    <row r="73" spans="1:28" s="28" customFormat="1">
      <c r="C73" s="27"/>
      <c r="D73" s="27"/>
      <c r="E73" s="27"/>
      <c r="F73" s="27"/>
      <c r="G73" s="27"/>
      <c r="H73" s="27"/>
      <c r="I73" s="27"/>
      <c r="J73" s="18"/>
      <c r="K73" s="27"/>
      <c r="L73" s="27"/>
      <c r="M73" s="29"/>
      <c r="N73" s="30"/>
      <c r="O73" s="30"/>
      <c r="P73" s="30"/>
      <c r="Q73" s="30"/>
      <c r="R73" s="30"/>
      <c r="S73" s="30"/>
      <c r="T73" s="30"/>
      <c r="U73" s="30"/>
      <c r="V73" s="27"/>
    </row>
    <row r="74" spans="1:28" s="28" customFormat="1">
      <c r="B74" s="30"/>
      <c r="C74" s="30"/>
      <c r="D74" s="30"/>
      <c r="E74" s="30"/>
      <c r="F74" s="30"/>
      <c r="G74" s="30"/>
      <c r="H74" s="30"/>
      <c r="I74" s="30"/>
      <c r="J74" s="26"/>
      <c r="K74" s="30"/>
      <c r="L74" s="30"/>
      <c r="M74" s="29"/>
      <c r="N74" s="30"/>
      <c r="O74" s="30"/>
      <c r="P74" s="30"/>
      <c r="Q74" s="30"/>
      <c r="R74" s="30"/>
      <c r="S74" s="30"/>
      <c r="T74" s="30"/>
      <c r="U74" s="30"/>
      <c r="V74" s="27"/>
    </row>
    <row r="75" spans="1:28" s="28" customFormat="1">
      <c r="C75" s="27"/>
      <c r="D75" s="27"/>
      <c r="E75" s="27"/>
      <c r="F75" s="33"/>
      <c r="G75" s="33"/>
      <c r="H75" s="32"/>
      <c r="I75" s="27"/>
      <c r="J75" s="18"/>
      <c r="K75" s="27"/>
      <c r="L75" s="27"/>
      <c r="M75" s="29"/>
      <c r="N75" s="30"/>
      <c r="O75" s="30"/>
      <c r="P75" s="30"/>
      <c r="Q75" s="30"/>
      <c r="R75" s="30"/>
      <c r="S75" s="30"/>
      <c r="T75" s="30"/>
      <c r="U75" s="30"/>
      <c r="V75" s="27"/>
    </row>
    <row r="76" spans="1:28">
      <c r="A76" s="28"/>
      <c r="B76" s="28"/>
      <c r="C76" s="27"/>
      <c r="D76" s="27"/>
      <c r="E76" s="27"/>
      <c r="F76" s="33"/>
      <c r="G76" s="33"/>
      <c r="H76" s="30"/>
      <c r="I76" s="27"/>
      <c r="J76" s="18"/>
      <c r="K76" s="27"/>
      <c r="L76" s="27"/>
      <c r="N76" s="30"/>
      <c r="O76" s="30"/>
      <c r="P76" s="30"/>
      <c r="Q76" s="30"/>
      <c r="R76" s="30"/>
      <c r="S76" s="30"/>
      <c r="T76" s="30"/>
      <c r="U76" s="30"/>
      <c r="V76" s="30"/>
    </row>
    <row r="77" spans="1:28">
      <c r="A77" s="28"/>
      <c r="B77" s="28"/>
      <c r="C77" s="27"/>
      <c r="D77" s="27"/>
      <c r="E77" s="27"/>
      <c r="F77" s="33"/>
      <c r="G77" s="33"/>
      <c r="H77" s="32"/>
      <c r="I77" s="27"/>
      <c r="J77" s="18"/>
      <c r="K77" s="27"/>
      <c r="L77" s="27"/>
      <c r="N77" s="30"/>
      <c r="O77" s="30"/>
      <c r="P77" s="30"/>
      <c r="Q77" s="30"/>
      <c r="R77" s="30"/>
      <c r="S77" s="30"/>
      <c r="T77" s="30"/>
      <c r="U77" s="30"/>
      <c r="V77" s="30"/>
    </row>
    <row r="78" spans="1:28">
      <c r="A78" s="28"/>
      <c r="B78" s="28"/>
      <c r="C78" s="27"/>
      <c r="D78" s="27"/>
      <c r="E78" s="27"/>
      <c r="F78" s="33"/>
      <c r="G78" s="33"/>
      <c r="H78" s="30"/>
      <c r="I78" s="27"/>
      <c r="J78" s="18"/>
      <c r="K78" s="27"/>
      <c r="L78" s="27"/>
      <c r="N78" s="30"/>
      <c r="O78" s="30"/>
      <c r="P78" s="30"/>
      <c r="Q78" s="30"/>
      <c r="R78" s="30"/>
      <c r="S78" s="30"/>
      <c r="T78" s="30"/>
      <c r="U78" s="30"/>
      <c r="V78" s="30"/>
    </row>
    <row r="79" spans="1:28">
      <c r="A79" s="28"/>
      <c r="B79" s="28"/>
      <c r="C79" s="27"/>
      <c r="D79" s="27"/>
      <c r="E79" s="27"/>
      <c r="F79" s="33"/>
      <c r="G79" s="33"/>
      <c r="H79" s="32"/>
      <c r="I79" s="27"/>
      <c r="J79" s="18"/>
      <c r="K79" s="27"/>
      <c r="L79" s="27"/>
      <c r="N79" s="30"/>
      <c r="O79" s="30"/>
      <c r="P79" s="30"/>
      <c r="Q79" s="30"/>
      <c r="R79" s="30"/>
      <c r="S79" s="30"/>
      <c r="T79" s="30"/>
      <c r="U79" s="30"/>
      <c r="V79" s="30"/>
    </row>
    <row r="80" spans="1:28">
      <c r="A80" s="28"/>
      <c r="B80" s="28"/>
      <c r="C80" s="27"/>
      <c r="D80" s="27"/>
      <c r="E80" s="27"/>
      <c r="F80" s="33"/>
      <c r="G80" s="33"/>
      <c r="H80" s="32"/>
      <c r="I80" s="27"/>
      <c r="J80" s="18"/>
      <c r="K80" s="27"/>
      <c r="L80" s="27"/>
      <c r="N80" s="30"/>
      <c r="O80" s="30"/>
      <c r="P80" s="30"/>
      <c r="Q80" s="30"/>
      <c r="R80" s="30"/>
      <c r="S80" s="30"/>
      <c r="T80" s="30"/>
      <c r="U80" s="30"/>
      <c r="V80" s="30"/>
    </row>
    <row r="81" spans="1:22">
      <c r="A81" s="28"/>
      <c r="B81" s="28"/>
      <c r="C81" s="27"/>
      <c r="D81" s="27"/>
      <c r="E81" s="27"/>
      <c r="F81" s="33"/>
      <c r="G81" s="33"/>
      <c r="H81" s="32"/>
      <c r="I81" s="27"/>
      <c r="J81" s="18"/>
      <c r="K81" s="27"/>
      <c r="L81" s="27"/>
      <c r="N81" s="30"/>
      <c r="O81" s="30"/>
      <c r="P81" s="30"/>
      <c r="Q81" s="30"/>
      <c r="R81" s="30"/>
      <c r="S81" s="30"/>
      <c r="T81" s="30"/>
      <c r="U81" s="30"/>
      <c r="V81" s="30"/>
    </row>
    <row r="82" spans="1:22">
      <c r="A82" s="28"/>
      <c r="B82" s="28"/>
      <c r="C82" s="27"/>
      <c r="D82" s="27"/>
      <c r="E82" s="27"/>
      <c r="F82" s="33"/>
      <c r="G82" s="33"/>
      <c r="H82" s="32"/>
      <c r="I82" s="27"/>
      <c r="J82" s="18"/>
      <c r="K82" s="27"/>
      <c r="L82" s="27"/>
      <c r="N82" s="30"/>
      <c r="O82" s="30"/>
      <c r="P82" s="30"/>
      <c r="Q82" s="30"/>
      <c r="R82" s="30"/>
      <c r="S82" s="30"/>
      <c r="T82" s="30"/>
      <c r="U82" s="30"/>
      <c r="V82" s="30"/>
    </row>
    <row r="83" spans="1:22">
      <c r="A83" s="28"/>
      <c r="B83" s="28"/>
      <c r="C83" s="27"/>
      <c r="D83" s="27"/>
      <c r="E83" s="27"/>
      <c r="F83" s="33"/>
      <c r="G83" s="33"/>
      <c r="H83" s="32"/>
      <c r="I83" s="27"/>
      <c r="J83" s="18"/>
      <c r="K83" s="27"/>
      <c r="L83" s="27"/>
      <c r="N83" s="30"/>
      <c r="O83" s="30"/>
      <c r="P83" s="30"/>
      <c r="Q83" s="30"/>
      <c r="R83" s="30"/>
      <c r="S83" s="30"/>
      <c r="T83" s="30"/>
      <c r="U83" s="30"/>
      <c r="V83" s="30"/>
    </row>
    <row r="84" spans="1:22">
      <c r="A84" s="28"/>
      <c r="B84" s="28"/>
      <c r="C84" s="27"/>
      <c r="D84" s="27"/>
      <c r="E84" s="27"/>
      <c r="F84" s="32"/>
      <c r="G84" s="32"/>
      <c r="H84" s="32"/>
      <c r="I84" s="27"/>
      <c r="J84" s="18"/>
      <c r="K84" s="27"/>
      <c r="L84" s="27"/>
      <c r="N84" s="30"/>
      <c r="O84" s="30"/>
      <c r="P84" s="30"/>
      <c r="Q84" s="30"/>
      <c r="R84" s="30"/>
      <c r="S84" s="30"/>
      <c r="T84" s="30"/>
      <c r="U84" s="30"/>
      <c r="V84" s="30"/>
    </row>
    <row r="85" spans="1:22">
      <c r="C85" s="30"/>
      <c r="D85" s="32"/>
      <c r="E85" s="32"/>
      <c r="F85" s="32"/>
      <c r="G85" s="32"/>
      <c r="H85" s="30"/>
      <c r="I85" s="30"/>
      <c r="J85" s="26"/>
      <c r="K85" s="30"/>
      <c r="L85" s="30"/>
      <c r="N85" s="30"/>
      <c r="O85" s="30"/>
      <c r="P85" s="30"/>
      <c r="Q85" s="30"/>
      <c r="R85" s="30"/>
      <c r="S85" s="30"/>
      <c r="T85" s="30"/>
      <c r="U85" s="30"/>
      <c r="V85" s="30"/>
    </row>
    <row r="86" spans="1:22">
      <c r="C86" s="30"/>
      <c r="D86" s="32"/>
      <c r="E86" s="32"/>
      <c r="F86" s="32"/>
      <c r="G86" s="32"/>
      <c r="H86" s="32"/>
      <c r="I86" s="30"/>
      <c r="J86" s="26"/>
      <c r="K86" s="30"/>
      <c r="L86" s="30"/>
      <c r="N86" s="30"/>
      <c r="O86" s="30"/>
      <c r="P86" s="30"/>
      <c r="Q86" s="30"/>
      <c r="R86" s="30"/>
      <c r="S86" s="30"/>
      <c r="T86" s="30"/>
      <c r="U86" s="30"/>
      <c r="V86" s="30"/>
    </row>
    <row r="87" spans="1:22">
      <c r="C87" s="30"/>
      <c r="D87" s="32"/>
      <c r="E87" s="32"/>
      <c r="F87" s="32"/>
      <c r="G87" s="32"/>
      <c r="H87" s="32"/>
      <c r="I87" s="30"/>
      <c r="J87" s="26"/>
      <c r="K87" s="30"/>
      <c r="L87" s="30"/>
      <c r="N87" s="30"/>
      <c r="O87" s="30"/>
      <c r="P87" s="30"/>
      <c r="Q87" s="30"/>
      <c r="R87" s="30"/>
      <c r="S87" s="30"/>
      <c r="T87" s="30"/>
      <c r="U87" s="30"/>
      <c r="V87" s="30"/>
    </row>
    <row r="88" spans="1:22">
      <c r="C88" s="30"/>
      <c r="D88" s="32"/>
      <c r="E88" s="32"/>
      <c r="F88" s="32"/>
      <c r="G88" s="32"/>
      <c r="H88" s="32"/>
      <c r="I88" s="30"/>
      <c r="J88" s="26"/>
      <c r="K88" s="30"/>
      <c r="L88" s="30"/>
      <c r="N88" s="30"/>
      <c r="O88" s="30"/>
      <c r="P88" s="30"/>
      <c r="Q88" s="30"/>
      <c r="R88" s="30"/>
      <c r="S88" s="30"/>
      <c r="T88" s="30"/>
      <c r="U88" s="30"/>
      <c r="V88" s="30"/>
    </row>
    <row r="89" spans="1:22">
      <c r="C89" s="30"/>
      <c r="D89" s="32"/>
      <c r="E89" s="32"/>
      <c r="F89" s="32"/>
      <c r="G89" s="32"/>
      <c r="H89" s="32"/>
      <c r="I89" s="30"/>
      <c r="J89" s="26"/>
      <c r="K89" s="30"/>
      <c r="L89" s="30"/>
      <c r="N89" s="30"/>
      <c r="O89" s="30"/>
      <c r="P89" s="30"/>
      <c r="Q89" s="30"/>
      <c r="R89" s="30"/>
      <c r="S89" s="30"/>
      <c r="T89" s="30"/>
      <c r="U89" s="30"/>
      <c r="V89" s="30"/>
    </row>
    <row r="90" spans="1:22">
      <c r="C90" s="30"/>
      <c r="D90" s="32"/>
      <c r="E90" s="32"/>
      <c r="F90" s="32"/>
      <c r="G90" s="32"/>
      <c r="H90" s="32"/>
      <c r="I90" s="30"/>
      <c r="J90" s="26"/>
      <c r="K90" s="30"/>
      <c r="L90" s="30"/>
      <c r="N90" s="30"/>
      <c r="O90" s="30"/>
      <c r="P90" s="30"/>
      <c r="Q90" s="30"/>
      <c r="R90" s="30"/>
      <c r="S90" s="30"/>
      <c r="T90" s="30"/>
      <c r="U90" s="30"/>
      <c r="V90" s="30"/>
    </row>
    <row r="91" spans="1:22">
      <c r="C91" s="30"/>
      <c r="D91" s="32"/>
      <c r="E91" s="32"/>
      <c r="F91" s="32"/>
      <c r="G91" s="32"/>
      <c r="H91" s="32"/>
      <c r="I91" s="30"/>
      <c r="J91" s="26"/>
      <c r="K91" s="30"/>
      <c r="L91" s="30"/>
      <c r="N91" s="30"/>
      <c r="O91" s="30"/>
      <c r="P91" s="30"/>
      <c r="Q91" s="30"/>
      <c r="R91" s="30"/>
      <c r="S91" s="30"/>
      <c r="T91" s="30"/>
      <c r="U91" s="30"/>
      <c r="V91" s="30"/>
    </row>
    <row r="92" spans="1:22">
      <c r="C92" s="30"/>
      <c r="D92" s="32"/>
      <c r="E92" s="32"/>
      <c r="F92" s="32"/>
      <c r="G92" s="32"/>
      <c r="H92" s="32"/>
      <c r="I92" s="30"/>
      <c r="J92" s="26"/>
      <c r="K92" s="30"/>
      <c r="L92" s="30"/>
      <c r="N92" s="30"/>
      <c r="O92" s="30"/>
      <c r="P92" s="30"/>
      <c r="Q92" s="30"/>
      <c r="R92" s="30"/>
      <c r="S92" s="30"/>
      <c r="T92" s="30"/>
      <c r="U92" s="30"/>
      <c r="V92" s="30"/>
    </row>
    <row r="93" spans="1:22">
      <c r="C93" s="30"/>
      <c r="D93" s="32"/>
      <c r="E93" s="32"/>
      <c r="F93" s="32"/>
      <c r="G93" s="32"/>
      <c r="H93" s="32"/>
      <c r="I93" s="30"/>
      <c r="J93" s="26"/>
      <c r="K93" s="30"/>
      <c r="L93" s="30"/>
      <c r="N93" s="30"/>
      <c r="O93" s="30"/>
      <c r="P93" s="30"/>
      <c r="Q93" s="30"/>
      <c r="R93" s="30"/>
      <c r="S93" s="30"/>
      <c r="T93" s="30"/>
      <c r="U93" s="30"/>
      <c r="V93" s="30"/>
    </row>
    <row r="94" spans="1:22">
      <c r="C94" s="30"/>
      <c r="D94" s="32"/>
      <c r="E94" s="32"/>
      <c r="F94" s="32"/>
      <c r="G94" s="32"/>
      <c r="H94" s="32"/>
      <c r="I94" s="30"/>
      <c r="J94" s="26"/>
      <c r="K94" s="30"/>
      <c r="L94" s="30"/>
      <c r="N94" s="30"/>
      <c r="O94" s="30"/>
      <c r="P94" s="30"/>
      <c r="Q94" s="30"/>
      <c r="R94" s="30"/>
      <c r="S94" s="30"/>
      <c r="T94" s="30"/>
      <c r="U94" s="30"/>
      <c r="V94" s="30"/>
    </row>
    <row r="95" spans="1:22">
      <c r="C95" s="30"/>
      <c r="D95" s="32"/>
      <c r="E95" s="32"/>
      <c r="F95" s="32"/>
      <c r="G95" s="32"/>
      <c r="H95" s="32"/>
      <c r="I95" s="30"/>
      <c r="J95" s="26"/>
      <c r="K95" s="30"/>
      <c r="L95" s="30"/>
      <c r="N95" s="30"/>
      <c r="O95" s="30"/>
      <c r="P95" s="30"/>
      <c r="Q95" s="30"/>
      <c r="R95" s="30"/>
      <c r="S95" s="30"/>
      <c r="T95" s="30"/>
      <c r="U95" s="30"/>
      <c r="V95" s="30"/>
    </row>
    <row r="96" spans="1:22">
      <c r="C96" s="30"/>
      <c r="D96" s="32"/>
      <c r="E96" s="32"/>
      <c r="F96" s="32"/>
      <c r="G96" s="32"/>
      <c r="H96" s="32"/>
      <c r="I96" s="30"/>
      <c r="J96" s="26"/>
      <c r="K96" s="30"/>
      <c r="L96" s="30"/>
      <c r="N96" s="30"/>
      <c r="O96" s="30"/>
      <c r="P96" s="30"/>
      <c r="Q96" s="30"/>
      <c r="R96" s="30"/>
      <c r="S96" s="30"/>
      <c r="T96" s="30"/>
      <c r="U96" s="30"/>
      <c r="V96" s="30"/>
    </row>
    <row r="97" spans="1:22">
      <c r="C97" s="30"/>
      <c r="D97" s="32"/>
      <c r="E97" s="32"/>
      <c r="F97" s="32"/>
      <c r="G97" s="32"/>
      <c r="H97" s="32"/>
      <c r="I97" s="30"/>
      <c r="J97" s="26"/>
      <c r="K97" s="30"/>
      <c r="L97" s="30"/>
      <c r="M97" s="30"/>
      <c r="N97" s="30"/>
      <c r="O97" s="30"/>
      <c r="P97" s="30"/>
      <c r="Q97" s="30"/>
      <c r="R97" s="30"/>
      <c r="S97" s="30"/>
      <c r="T97" s="30"/>
      <c r="U97" s="30"/>
      <c r="V97" s="30"/>
    </row>
    <row r="98" spans="1:22">
      <c r="C98" s="30"/>
      <c r="D98" s="32"/>
      <c r="E98" s="32"/>
      <c r="F98" s="32"/>
      <c r="G98" s="32"/>
      <c r="H98" s="32"/>
      <c r="I98" s="30"/>
      <c r="J98" s="26"/>
      <c r="K98" s="30"/>
      <c r="L98" s="30"/>
      <c r="M98" s="32"/>
      <c r="N98" s="30"/>
      <c r="O98" s="30"/>
      <c r="P98" s="30"/>
      <c r="Q98" s="30"/>
      <c r="R98" s="30"/>
      <c r="S98" s="30"/>
      <c r="T98" s="30"/>
      <c r="U98" s="30"/>
      <c r="V98" s="30"/>
    </row>
    <row r="99" spans="1:22">
      <c r="C99" s="30"/>
      <c r="D99" s="32"/>
      <c r="E99" s="32"/>
      <c r="F99" s="32"/>
      <c r="G99" s="32"/>
      <c r="H99" s="32"/>
      <c r="I99" s="30"/>
      <c r="J99" s="26"/>
      <c r="K99" s="30"/>
      <c r="L99" s="30"/>
      <c r="M99" s="32"/>
      <c r="N99" s="30"/>
      <c r="O99" s="30"/>
      <c r="P99" s="30"/>
      <c r="Q99" s="30"/>
      <c r="R99" s="30"/>
      <c r="S99" s="30"/>
      <c r="T99" s="30"/>
      <c r="U99" s="30"/>
      <c r="V99" s="30"/>
    </row>
    <row r="100" spans="1:22">
      <c r="C100" s="30"/>
      <c r="D100" s="32"/>
      <c r="E100" s="32"/>
      <c r="F100" s="32"/>
      <c r="G100" s="32"/>
      <c r="H100" s="32"/>
      <c r="I100" s="30"/>
      <c r="J100" s="26"/>
      <c r="K100" s="30"/>
      <c r="L100" s="30"/>
      <c r="M100" s="32"/>
      <c r="N100" s="32"/>
      <c r="O100" s="32"/>
      <c r="P100" s="32"/>
      <c r="Q100" s="32"/>
      <c r="R100" s="32"/>
      <c r="S100" s="32"/>
      <c r="T100" s="32"/>
      <c r="U100" s="32"/>
      <c r="V100" s="30"/>
    </row>
    <row r="101" spans="1:22">
      <c r="C101" s="30"/>
      <c r="D101" s="32"/>
      <c r="E101" s="32"/>
      <c r="F101" s="32"/>
      <c r="G101" s="32"/>
      <c r="H101" s="32"/>
      <c r="I101" s="30"/>
      <c r="J101" s="26"/>
      <c r="K101" s="30"/>
      <c r="L101" s="30"/>
      <c r="M101" s="32"/>
      <c r="N101" s="32"/>
      <c r="O101" s="32"/>
      <c r="P101" s="32"/>
      <c r="Q101" s="32"/>
      <c r="R101" s="32"/>
      <c r="S101" s="32"/>
      <c r="T101" s="32"/>
      <c r="U101" s="32"/>
      <c r="V101" s="30"/>
    </row>
    <row r="102" spans="1:22">
      <c r="C102" s="30"/>
      <c r="D102" s="32"/>
      <c r="E102" s="32"/>
      <c r="F102" s="32"/>
      <c r="G102" s="32"/>
      <c r="H102" s="32"/>
      <c r="I102" s="30"/>
      <c r="J102" s="26"/>
      <c r="K102" s="30"/>
      <c r="L102" s="30"/>
      <c r="M102" s="32"/>
      <c r="N102" s="32"/>
      <c r="O102" s="32"/>
      <c r="P102" s="32"/>
      <c r="Q102" s="32"/>
      <c r="R102" s="32"/>
      <c r="S102" s="32"/>
      <c r="T102" s="32"/>
      <c r="U102" s="32"/>
      <c r="V102" s="30"/>
    </row>
    <row r="103" spans="1:22">
      <c r="C103" s="30"/>
      <c r="D103" s="32"/>
      <c r="E103" s="32"/>
      <c r="F103" s="32"/>
      <c r="G103" s="32"/>
      <c r="H103" s="32"/>
      <c r="I103" s="30"/>
      <c r="J103" s="26"/>
      <c r="K103" s="30"/>
      <c r="L103" s="30"/>
      <c r="M103" s="32"/>
      <c r="N103" s="32"/>
      <c r="O103" s="32"/>
      <c r="P103" s="32"/>
      <c r="Q103" s="32"/>
      <c r="R103" s="32"/>
      <c r="S103" s="32"/>
      <c r="T103" s="32"/>
      <c r="U103" s="32"/>
      <c r="V103" s="30"/>
    </row>
    <row r="104" spans="1:22">
      <c r="C104" s="30"/>
      <c r="D104" s="32"/>
      <c r="E104" s="32"/>
      <c r="F104" s="32"/>
      <c r="G104" s="32"/>
      <c r="H104" s="32"/>
      <c r="I104" s="30"/>
      <c r="J104" s="26"/>
      <c r="K104" s="30"/>
      <c r="L104" s="30"/>
      <c r="M104" s="32"/>
      <c r="N104" s="32"/>
      <c r="O104" s="32"/>
      <c r="P104" s="32"/>
      <c r="Q104" s="32"/>
      <c r="R104" s="32"/>
      <c r="S104" s="32"/>
      <c r="T104" s="32"/>
      <c r="U104" s="32"/>
      <c r="V104" s="30"/>
    </row>
    <row r="105" spans="1:22">
      <c r="C105" s="30"/>
      <c r="D105" s="32"/>
      <c r="E105" s="32"/>
      <c r="F105" s="32"/>
      <c r="G105" s="32"/>
      <c r="H105" s="32"/>
      <c r="I105" s="30"/>
      <c r="J105" s="26"/>
      <c r="K105" s="30"/>
      <c r="L105" s="30"/>
      <c r="M105" s="30"/>
      <c r="N105" s="32"/>
      <c r="O105" s="32"/>
      <c r="P105" s="32"/>
      <c r="Q105" s="32"/>
      <c r="R105" s="32"/>
      <c r="S105" s="32"/>
      <c r="T105" s="32"/>
      <c r="U105" s="32"/>
      <c r="V105" s="30"/>
    </row>
    <row r="106" spans="1:22">
      <c r="C106" s="30"/>
      <c r="D106" s="32"/>
      <c r="E106" s="32"/>
      <c r="F106" s="32"/>
      <c r="G106" s="32"/>
      <c r="H106" s="32"/>
      <c r="I106" s="30"/>
      <c r="J106" s="26"/>
      <c r="K106" s="30"/>
      <c r="L106" s="30"/>
      <c r="M106" s="32"/>
      <c r="N106" s="32"/>
      <c r="O106" s="32"/>
      <c r="P106" s="32"/>
      <c r="Q106" s="32"/>
      <c r="R106" s="32"/>
      <c r="S106" s="32"/>
      <c r="T106" s="32"/>
      <c r="U106" s="32"/>
      <c r="V106" s="30"/>
    </row>
    <row r="107" spans="1:22">
      <c r="C107" s="30"/>
      <c r="D107" s="32"/>
      <c r="E107" s="32"/>
      <c r="F107" s="32"/>
      <c r="G107" s="32"/>
      <c r="H107" s="32"/>
      <c r="I107" s="30"/>
      <c r="J107" s="26"/>
      <c r="K107" s="30"/>
      <c r="L107" s="30"/>
      <c r="M107" s="32"/>
      <c r="N107" s="30"/>
      <c r="O107" s="30"/>
      <c r="P107" s="30"/>
      <c r="Q107" s="30"/>
      <c r="R107" s="30"/>
      <c r="S107" s="30"/>
      <c r="T107" s="30"/>
      <c r="U107" s="30"/>
      <c r="V107" s="30"/>
    </row>
    <row r="108" spans="1:22" s="31" customFormat="1">
      <c r="A108" s="29"/>
      <c r="B108" s="29"/>
      <c r="C108" s="30"/>
      <c r="D108" s="32"/>
      <c r="E108" s="32"/>
      <c r="F108" s="32"/>
      <c r="G108" s="32"/>
      <c r="H108" s="32"/>
      <c r="I108" s="30"/>
      <c r="J108" s="26"/>
      <c r="K108" s="30"/>
      <c r="L108" s="30"/>
      <c r="M108" s="32"/>
      <c r="N108" s="32"/>
      <c r="O108" s="32"/>
      <c r="P108" s="32"/>
      <c r="Q108" s="32"/>
      <c r="R108" s="32"/>
      <c r="S108" s="32"/>
      <c r="T108" s="32"/>
      <c r="U108" s="32"/>
      <c r="V108" s="32"/>
    </row>
    <row r="109" spans="1:22" s="31" customFormat="1">
      <c r="A109" s="29"/>
      <c r="B109" s="29"/>
      <c r="C109" s="30"/>
      <c r="D109" s="32"/>
      <c r="E109" s="32"/>
      <c r="F109" s="32"/>
      <c r="G109" s="32"/>
      <c r="H109" s="32"/>
      <c r="I109" s="30"/>
      <c r="J109" s="26"/>
      <c r="K109" s="30"/>
      <c r="L109" s="30"/>
      <c r="M109" s="32"/>
      <c r="N109" s="32"/>
      <c r="O109" s="32"/>
      <c r="P109" s="32"/>
      <c r="Q109" s="32"/>
      <c r="R109" s="32"/>
      <c r="S109" s="32"/>
      <c r="T109" s="32"/>
      <c r="U109" s="32"/>
      <c r="V109" s="32"/>
    </row>
    <row r="110" spans="1:22" s="31" customFormat="1">
      <c r="A110" s="29"/>
      <c r="B110" s="29"/>
      <c r="C110" s="30"/>
      <c r="D110" s="32"/>
      <c r="E110" s="32"/>
      <c r="F110" s="32"/>
      <c r="G110" s="32"/>
      <c r="H110" s="32"/>
      <c r="I110" s="30"/>
      <c r="J110" s="26"/>
      <c r="K110" s="30"/>
      <c r="L110" s="30"/>
      <c r="M110" s="32"/>
      <c r="N110" s="32"/>
      <c r="O110" s="32"/>
      <c r="P110" s="32"/>
      <c r="Q110" s="32"/>
      <c r="R110" s="32"/>
      <c r="S110" s="32"/>
      <c r="T110" s="32"/>
      <c r="U110" s="32"/>
      <c r="V110" s="32"/>
    </row>
    <row r="111" spans="1:22" s="31" customFormat="1">
      <c r="A111" s="29"/>
      <c r="B111" s="29"/>
      <c r="C111" s="30"/>
      <c r="D111" s="32"/>
      <c r="E111" s="32"/>
      <c r="F111" s="32"/>
      <c r="G111" s="32"/>
      <c r="H111" s="32"/>
      <c r="I111" s="30"/>
      <c r="J111" s="26"/>
      <c r="K111" s="30"/>
      <c r="L111" s="30"/>
      <c r="M111" s="32"/>
      <c r="N111" s="32"/>
      <c r="O111" s="32"/>
      <c r="P111" s="32"/>
      <c r="Q111" s="32"/>
      <c r="R111" s="32"/>
      <c r="S111" s="32"/>
      <c r="T111" s="32"/>
      <c r="U111" s="32"/>
      <c r="V111" s="32"/>
    </row>
    <row r="112" spans="1:22" s="31" customFormat="1">
      <c r="A112" s="29"/>
      <c r="B112" s="29"/>
      <c r="C112" s="30"/>
      <c r="D112" s="32"/>
      <c r="E112" s="32"/>
      <c r="F112" s="32"/>
      <c r="G112" s="32"/>
      <c r="H112" s="32"/>
      <c r="I112" s="30"/>
      <c r="J112" s="26"/>
      <c r="K112" s="30"/>
      <c r="L112" s="30"/>
      <c r="M112" s="32"/>
      <c r="N112" s="32"/>
      <c r="O112" s="32"/>
      <c r="P112" s="32"/>
      <c r="Q112" s="32"/>
      <c r="R112" s="32"/>
      <c r="S112" s="32"/>
      <c r="T112" s="32"/>
      <c r="U112" s="32"/>
      <c r="V112" s="32"/>
    </row>
    <row r="113" spans="1:22" s="31" customFormat="1">
      <c r="A113" s="29"/>
      <c r="B113" s="29"/>
      <c r="C113" s="30"/>
      <c r="D113" s="32"/>
      <c r="E113" s="32"/>
      <c r="F113" s="32"/>
      <c r="G113" s="32"/>
      <c r="H113" s="32"/>
      <c r="I113" s="30"/>
      <c r="J113" s="26"/>
      <c r="K113" s="30"/>
      <c r="L113" s="30"/>
      <c r="M113" s="32"/>
      <c r="N113" s="32"/>
      <c r="O113" s="32"/>
      <c r="P113" s="32"/>
      <c r="Q113" s="32"/>
      <c r="R113" s="32"/>
      <c r="S113" s="32"/>
      <c r="T113" s="32"/>
      <c r="U113" s="32"/>
      <c r="V113" s="32"/>
    </row>
    <row r="114" spans="1:22" s="31" customFormat="1">
      <c r="A114" s="29"/>
      <c r="B114" s="29"/>
      <c r="C114" s="30"/>
      <c r="D114" s="32"/>
      <c r="E114" s="32"/>
      <c r="F114" s="32"/>
      <c r="G114" s="32"/>
      <c r="H114" s="32"/>
      <c r="I114" s="30"/>
      <c r="J114" s="26"/>
      <c r="K114" s="30"/>
      <c r="L114" s="30"/>
      <c r="M114" s="32"/>
      <c r="N114" s="32"/>
      <c r="O114" s="32"/>
      <c r="P114" s="32"/>
      <c r="Q114" s="32"/>
      <c r="R114" s="32"/>
      <c r="S114" s="32"/>
      <c r="T114" s="32"/>
      <c r="U114" s="32"/>
      <c r="V114" s="32"/>
    </row>
    <row r="115" spans="1:22">
      <c r="C115" s="30"/>
      <c r="D115" s="32"/>
      <c r="E115" s="32"/>
      <c r="F115" s="32"/>
      <c r="G115" s="32"/>
      <c r="H115" s="32"/>
      <c r="I115" s="30"/>
      <c r="J115" s="26"/>
      <c r="K115" s="30"/>
      <c r="L115" s="30"/>
      <c r="M115" s="32"/>
      <c r="N115" s="32"/>
      <c r="O115" s="32"/>
      <c r="P115" s="32"/>
      <c r="Q115" s="32"/>
      <c r="R115" s="32"/>
      <c r="S115" s="32"/>
      <c r="T115" s="32"/>
      <c r="U115" s="32"/>
      <c r="V115" s="30"/>
    </row>
    <row r="116" spans="1:22" s="31" customFormat="1">
      <c r="A116" s="29"/>
      <c r="B116" s="29"/>
      <c r="C116" s="30"/>
      <c r="D116" s="32"/>
      <c r="E116" s="32"/>
      <c r="F116" s="32"/>
      <c r="G116" s="32"/>
      <c r="H116" s="32"/>
      <c r="I116" s="30"/>
      <c r="J116" s="26"/>
      <c r="K116" s="30"/>
      <c r="L116" s="30"/>
      <c r="M116" s="32"/>
      <c r="N116" s="32"/>
      <c r="O116" s="32"/>
      <c r="P116" s="32"/>
      <c r="Q116" s="32"/>
      <c r="R116" s="32"/>
      <c r="S116" s="32"/>
      <c r="T116" s="32"/>
      <c r="U116" s="32"/>
      <c r="V116" s="32"/>
    </row>
    <row r="117" spans="1:22" s="31" customFormat="1">
      <c r="C117" s="32"/>
      <c r="D117" s="32"/>
      <c r="E117" s="32"/>
      <c r="F117" s="32"/>
      <c r="G117" s="32"/>
      <c r="H117" s="32"/>
      <c r="I117" s="32"/>
      <c r="J117" s="5"/>
      <c r="K117" s="32"/>
      <c r="L117" s="32"/>
      <c r="M117" s="32"/>
      <c r="N117" s="32"/>
      <c r="O117" s="32"/>
      <c r="P117" s="32"/>
      <c r="Q117" s="32"/>
      <c r="R117" s="32"/>
      <c r="S117" s="32"/>
      <c r="T117" s="32"/>
      <c r="U117" s="32"/>
      <c r="V117" s="32"/>
    </row>
    <row r="118" spans="1:22" s="31" customFormat="1">
      <c r="C118" s="32"/>
      <c r="D118" s="32"/>
      <c r="E118" s="32"/>
      <c r="F118" s="32"/>
      <c r="G118" s="32"/>
      <c r="H118" s="32"/>
      <c r="I118" s="32"/>
      <c r="J118" s="5"/>
      <c r="K118" s="32"/>
      <c r="L118" s="32"/>
      <c r="M118" s="32"/>
      <c r="N118" s="32"/>
      <c r="O118" s="32"/>
      <c r="P118" s="32"/>
      <c r="Q118" s="32"/>
      <c r="R118" s="32"/>
      <c r="S118" s="32"/>
      <c r="T118" s="32"/>
      <c r="U118" s="32"/>
      <c r="V118" s="32"/>
    </row>
    <row r="119" spans="1:22" s="31" customFormat="1">
      <c r="C119" s="32"/>
      <c r="D119" s="32"/>
      <c r="E119" s="32"/>
      <c r="F119" s="32"/>
      <c r="G119" s="32"/>
      <c r="H119" s="32"/>
      <c r="I119" s="32"/>
      <c r="J119" s="5"/>
      <c r="K119" s="32"/>
      <c r="L119" s="32"/>
      <c r="M119" s="32"/>
      <c r="N119" s="32"/>
      <c r="O119" s="32"/>
      <c r="P119" s="32"/>
      <c r="Q119" s="32"/>
      <c r="R119" s="32"/>
      <c r="S119" s="32"/>
      <c r="T119" s="32"/>
      <c r="U119" s="32"/>
      <c r="V119" s="32"/>
    </row>
    <row r="120" spans="1:22" s="31" customFormat="1">
      <c r="C120" s="32"/>
      <c r="D120" s="32"/>
      <c r="E120" s="32"/>
      <c r="F120" s="32"/>
      <c r="G120" s="32"/>
      <c r="H120" s="32"/>
      <c r="I120" s="32"/>
      <c r="J120" s="5"/>
      <c r="K120" s="32"/>
      <c r="L120" s="32"/>
      <c r="M120" s="32"/>
      <c r="N120" s="32"/>
      <c r="O120" s="32"/>
      <c r="P120" s="32"/>
      <c r="Q120" s="32"/>
      <c r="R120" s="32"/>
      <c r="S120" s="32"/>
      <c r="T120" s="32"/>
      <c r="U120" s="32"/>
      <c r="V120" s="32"/>
    </row>
    <row r="121" spans="1:22" s="31" customFormat="1">
      <c r="C121" s="32"/>
      <c r="D121" s="32"/>
      <c r="E121" s="32"/>
      <c r="F121" s="32"/>
      <c r="G121" s="32"/>
      <c r="H121" s="32"/>
      <c r="I121" s="32"/>
      <c r="J121" s="5"/>
      <c r="K121" s="32"/>
      <c r="L121" s="32"/>
      <c r="M121" s="32"/>
      <c r="N121" s="32"/>
      <c r="O121" s="32"/>
      <c r="P121" s="32"/>
      <c r="Q121" s="32"/>
      <c r="R121" s="32"/>
      <c r="S121" s="32"/>
      <c r="T121" s="32"/>
      <c r="U121" s="32"/>
      <c r="V121" s="32"/>
    </row>
    <row r="122" spans="1:22" s="31" customFormat="1">
      <c r="C122" s="32"/>
      <c r="D122" s="32"/>
      <c r="E122" s="32"/>
      <c r="F122" s="32"/>
      <c r="G122" s="32"/>
      <c r="H122" s="32"/>
      <c r="I122" s="32"/>
      <c r="J122" s="5"/>
      <c r="K122" s="32"/>
      <c r="L122" s="32"/>
      <c r="M122" s="32"/>
      <c r="N122" s="32"/>
      <c r="O122" s="32"/>
      <c r="P122" s="32"/>
      <c r="Q122" s="32"/>
      <c r="R122" s="32"/>
      <c r="S122" s="32"/>
      <c r="T122" s="32"/>
      <c r="U122" s="32"/>
      <c r="V122" s="32"/>
    </row>
    <row r="123" spans="1:22" s="31" customFormat="1">
      <c r="C123" s="32"/>
      <c r="D123" s="32"/>
      <c r="E123" s="32"/>
      <c r="F123" s="32"/>
      <c r="G123" s="32"/>
      <c r="H123" s="32"/>
      <c r="I123" s="32"/>
      <c r="J123" s="5"/>
      <c r="K123" s="32"/>
      <c r="L123" s="32"/>
      <c r="M123" s="32"/>
      <c r="N123" s="32"/>
      <c r="O123" s="32"/>
      <c r="P123" s="32"/>
      <c r="Q123" s="32"/>
      <c r="R123" s="32"/>
      <c r="S123" s="32"/>
      <c r="T123" s="32"/>
      <c r="U123" s="32"/>
      <c r="V123" s="32"/>
    </row>
    <row r="124" spans="1:22" s="31" customFormat="1">
      <c r="A124" s="29"/>
      <c r="B124" s="29"/>
      <c r="C124" s="30"/>
      <c r="D124" s="32"/>
      <c r="E124" s="32"/>
      <c r="F124" s="32"/>
      <c r="G124" s="32"/>
      <c r="H124" s="32"/>
      <c r="I124" s="30"/>
      <c r="J124" s="26"/>
      <c r="K124" s="30"/>
      <c r="L124" s="30"/>
      <c r="M124" s="32"/>
      <c r="N124" s="32"/>
      <c r="O124" s="32"/>
      <c r="P124" s="32"/>
      <c r="Q124" s="32"/>
      <c r="R124" s="32"/>
      <c r="S124" s="32"/>
      <c r="T124" s="32"/>
      <c r="U124" s="32"/>
      <c r="V124" s="32"/>
    </row>
    <row r="125" spans="1:22" s="31" customFormat="1">
      <c r="C125" s="32"/>
      <c r="D125" s="32"/>
      <c r="E125" s="32"/>
      <c r="F125" s="32"/>
      <c r="G125" s="32"/>
      <c r="H125" s="32"/>
      <c r="I125" s="32"/>
      <c r="J125" s="5"/>
      <c r="K125" s="32"/>
      <c r="L125" s="32"/>
      <c r="M125" s="32"/>
      <c r="N125" s="32"/>
      <c r="O125" s="32"/>
      <c r="P125" s="32"/>
      <c r="Q125" s="32"/>
      <c r="R125" s="32"/>
      <c r="S125" s="32"/>
      <c r="T125" s="32"/>
      <c r="U125" s="32"/>
      <c r="V125" s="32"/>
    </row>
    <row r="126" spans="1:22" s="31" customFormat="1">
      <c r="C126" s="32"/>
      <c r="D126" s="32"/>
      <c r="E126" s="32"/>
      <c r="F126" s="32"/>
      <c r="G126" s="32"/>
      <c r="H126" s="32"/>
      <c r="I126" s="32"/>
      <c r="J126" s="5"/>
      <c r="K126" s="32"/>
      <c r="L126" s="32"/>
      <c r="M126" s="32"/>
      <c r="N126" s="32"/>
      <c r="O126" s="32"/>
      <c r="P126" s="32"/>
      <c r="Q126" s="32"/>
      <c r="R126" s="32"/>
      <c r="S126" s="32"/>
      <c r="T126" s="32"/>
      <c r="U126" s="32"/>
      <c r="V126" s="32"/>
    </row>
    <row r="127" spans="1:22" s="31" customFormat="1">
      <c r="C127" s="32"/>
      <c r="D127" s="32"/>
      <c r="E127" s="32"/>
      <c r="F127" s="32"/>
      <c r="G127" s="32"/>
      <c r="H127" s="32"/>
      <c r="I127" s="32"/>
      <c r="J127" s="5"/>
      <c r="K127" s="32"/>
      <c r="L127" s="32"/>
      <c r="M127" s="32"/>
      <c r="N127" s="32"/>
      <c r="O127" s="32"/>
      <c r="P127" s="32"/>
      <c r="Q127" s="32"/>
      <c r="R127" s="32"/>
      <c r="S127" s="32"/>
      <c r="T127" s="32"/>
      <c r="U127" s="32"/>
      <c r="V127" s="32"/>
    </row>
    <row r="128" spans="1:22" s="31" customFormat="1">
      <c r="C128" s="32"/>
      <c r="D128" s="32"/>
      <c r="E128" s="32"/>
      <c r="F128" s="32"/>
      <c r="G128" s="32"/>
      <c r="H128" s="32"/>
      <c r="I128" s="32"/>
      <c r="J128" s="5"/>
      <c r="K128" s="32"/>
      <c r="L128" s="32"/>
      <c r="M128" s="32"/>
      <c r="N128" s="32"/>
      <c r="O128" s="32"/>
      <c r="P128" s="32"/>
      <c r="Q128" s="32"/>
      <c r="R128" s="32"/>
      <c r="S128" s="32"/>
      <c r="T128" s="32"/>
      <c r="U128" s="32"/>
      <c r="V128" s="32"/>
    </row>
    <row r="129" spans="3:22" s="31" customFormat="1">
      <c r="C129" s="32"/>
      <c r="D129" s="32"/>
      <c r="E129" s="32"/>
      <c r="F129" s="32"/>
      <c r="G129" s="32"/>
      <c r="H129" s="32"/>
      <c r="I129" s="32"/>
      <c r="J129" s="5"/>
      <c r="K129" s="32"/>
      <c r="L129" s="32"/>
      <c r="M129" s="32"/>
      <c r="N129" s="32"/>
      <c r="O129" s="32"/>
      <c r="P129" s="32"/>
      <c r="Q129" s="32"/>
      <c r="R129" s="32"/>
      <c r="S129" s="32"/>
      <c r="T129" s="32"/>
      <c r="U129" s="32"/>
      <c r="V129" s="32"/>
    </row>
    <row r="130" spans="3:22" s="31" customFormat="1">
      <c r="C130" s="32"/>
      <c r="D130" s="32"/>
      <c r="E130" s="32"/>
      <c r="F130" s="32"/>
      <c r="G130" s="32"/>
      <c r="H130" s="32"/>
      <c r="I130" s="32"/>
      <c r="J130" s="5"/>
      <c r="K130" s="32"/>
      <c r="L130" s="32"/>
      <c r="M130" s="32"/>
      <c r="N130" s="32"/>
      <c r="O130" s="32"/>
      <c r="P130" s="32"/>
      <c r="Q130" s="32"/>
      <c r="R130" s="32"/>
      <c r="S130" s="32"/>
      <c r="T130" s="32"/>
      <c r="U130" s="32"/>
      <c r="V130" s="32"/>
    </row>
    <row r="131" spans="3:22" s="31" customFormat="1">
      <c r="C131" s="32"/>
      <c r="D131" s="32"/>
      <c r="E131" s="32"/>
      <c r="F131" s="32"/>
      <c r="G131" s="32"/>
      <c r="H131" s="32"/>
      <c r="I131" s="32"/>
      <c r="J131" s="5"/>
      <c r="K131" s="32"/>
      <c r="L131" s="32"/>
      <c r="M131" s="32"/>
      <c r="N131" s="32"/>
      <c r="O131" s="32"/>
      <c r="P131" s="32"/>
      <c r="Q131" s="32"/>
      <c r="R131" s="32"/>
      <c r="S131" s="32"/>
      <c r="T131" s="32"/>
      <c r="U131" s="32"/>
      <c r="V131" s="32"/>
    </row>
    <row r="132" spans="3:22" s="31" customFormat="1">
      <c r="C132" s="32"/>
      <c r="D132" s="32"/>
      <c r="E132" s="32"/>
      <c r="F132" s="32"/>
      <c r="G132" s="32"/>
      <c r="H132" s="32"/>
      <c r="I132" s="32"/>
      <c r="J132" s="5"/>
      <c r="K132" s="32"/>
      <c r="L132" s="32"/>
      <c r="M132" s="32"/>
      <c r="N132" s="32"/>
      <c r="O132" s="32"/>
      <c r="P132" s="32"/>
      <c r="Q132" s="32"/>
      <c r="R132" s="32"/>
      <c r="S132" s="32"/>
      <c r="T132" s="32"/>
      <c r="U132" s="32"/>
      <c r="V132" s="32"/>
    </row>
    <row r="133" spans="3:22" s="31" customFormat="1">
      <c r="C133" s="32"/>
      <c r="D133" s="32"/>
      <c r="E133" s="32"/>
      <c r="F133" s="32"/>
      <c r="G133" s="32"/>
      <c r="H133" s="32"/>
      <c r="I133" s="32"/>
      <c r="J133" s="5"/>
      <c r="K133" s="32"/>
      <c r="L133" s="32"/>
      <c r="M133" s="32"/>
      <c r="N133" s="32"/>
      <c r="O133" s="32"/>
      <c r="P133" s="32"/>
      <c r="Q133" s="32"/>
      <c r="R133" s="32"/>
      <c r="S133" s="32"/>
      <c r="T133" s="32"/>
      <c r="U133" s="32"/>
      <c r="V133" s="32"/>
    </row>
    <row r="134" spans="3:22" s="31" customFormat="1">
      <c r="I134" s="32"/>
      <c r="J134" s="5"/>
      <c r="K134" s="32"/>
      <c r="L134" s="32"/>
      <c r="M134" s="32"/>
      <c r="N134" s="32"/>
      <c r="O134" s="32"/>
      <c r="P134" s="32"/>
      <c r="Q134" s="32"/>
      <c r="R134" s="32"/>
      <c r="S134" s="32"/>
      <c r="T134" s="32"/>
      <c r="U134" s="32"/>
      <c r="V134" s="32"/>
    </row>
    <row r="135" spans="3:22" s="31" customFormat="1">
      <c r="I135" s="32"/>
      <c r="J135" s="5"/>
      <c r="K135" s="32"/>
      <c r="L135" s="32"/>
      <c r="M135" s="32"/>
      <c r="N135" s="32"/>
      <c r="O135" s="32"/>
      <c r="P135" s="32"/>
      <c r="Q135" s="32"/>
      <c r="R135" s="32"/>
      <c r="S135" s="32"/>
      <c r="T135" s="32"/>
      <c r="U135" s="32"/>
      <c r="V135" s="32"/>
    </row>
    <row r="136" spans="3:22" s="31" customFormat="1">
      <c r="I136" s="32"/>
      <c r="J136" s="5"/>
      <c r="K136" s="32"/>
      <c r="L136" s="32"/>
      <c r="M136" s="32"/>
      <c r="N136" s="32"/>
      <c r="O136" s="32"/>
      <c r="P136" s="32"/>
      <c r="Q136" s="32"/>
      <c r="R136" s="32"/>
      <c r="S136" s="32"/>
      <c r="T136" s="32"/>
      <c r="U136" s="32"/>
      <c r="V136" s="32"/>
    </row>
    <row r="137" spans="3:22" s="31" customFormat="1">
      <c r="I137" s="32"/>
      <c r="J137" s="5"/>
      <c r="K137" s="32"/>
      <c r="L137" s="32"/>
      <c r="M137" s="32"/>
      <c r="N137" s="32"/>
      <c r="O137" s="32"/>
      <c r="P137" s="32"/>
      <c r="Q137" s="32"/>
      <c r="R137" s="32"/>
      <c r="S137" s="32"/>
      <c r="T137" s="32"/>
      <c r="U137" s="32"/>
      <c r="V137" s="32"/>
    </row>
    <row r="138" spans="3:22" s="31" customFormat="1">
      <c r="I138" s="32"/>
      <c r="J138" s="5"/>
      <c r="K138" s="32"/>
      <c r="L138" s="32"/>
      <c r="M138" s="32"/>
      <c r="N138" s="32"/>
      <c r="O138" s="32"/>
      <c r="P138" s="32"/>
      <c r="Q138" s="32"/>
      <c r="R138" s="32"/>
      <c r="S138" s="32"/>
      <c r="T138" s="32"/>
      <c r="U138" s="32"/>
      <c r="V138" s="32"/>
    </row>
    <row r="139" spans="3:22" s="31" customFormat="1">
      <c r="I139" s="32"/>
      <c r="J139" s="5"/>
      <c r="K139" s="32"/>
      <c r="L139" s="32"/>
      <c r="M139" s="30"/>
      <c r="N139" s="32"/>
      <c r="O139" s="32"/>
      <c r="P139" s="32"/>
      <c r="Q139" s="32"/>
      <c r="R139" s="32"/>
      <c r="S139" s="32"/>
      <c r="T139" s="32"/>
      <c r="U139" s="32"/>
      <c r="V139" s="32"/>
    </row>
    <row r="140" spans="3:22" s="31" customFormat="1">
      <c r="I140" s="32"/>
      <c r="J140" s="5"/>
      <c r="K140" s="32"/>
      <c r="L140" s="32"/>
      <c r="M140" s="32"/>
      <c r="N140" s="32"/>
      <c r="O140" s="32"/>
      <c r="P140" s="32"/>
      <c r="Q140" s="32"/>
      <c r="R140" s="32"/>
      <c r="S140" s="32"/>
      <c r="T140" s="32"/>
      <c r="U140" s="32"/>
      <c r="V140" s="32"/>
    </row>
    <row r="141" spans="3:22" s="31" customFormat="1">
      <c r="I141" s="32"/>
      <c r="J141" s="5"/>
      <c r="K141" s="32"/>
      <c r="L141" s="32"/>
      <c r="M141" s="30"/>
      <c r="N141" s="30"/>
      <c r="O141" s="30"/>
      <c r="P141" s="30"/>
      <c r="Q141" s="30"/>
      <c r="R141" s="30"/>
      <c r="S141" s="30"/>
      <c r="T141" s="30"/>
      <c r="U141" s="30"/>
      <c r="V141" s="32"/>
    </row>
    <row r="142" spans="3:22" s="31" customFormat="1">
      <c r="I142" s="32"/>
      <c r="J142" s="5"/>
      <c r="K142" s="32"/>
      <c r="L142" s="32"/>
      <c r="M142" s="32"/>
      <c r="N142" s="32"/>
      <c r="O142" s="32"/>
      <c r="P142" s="32"/>
      <c r="Q142" s="32"/>
      <c r="R142" s="32"/>
      <c r="S142" s="32"/>
      <c r="T142" s="32"/>
      <c r="U142" s="32"/>
      <c r="V142" s="32"/>
    </row>
    <row r="143" spans="3:22" s="31" customFormat="1">
      <c r="I143" s="32"/>
      <c r="J143" s="5"/>
      <c r="K143" s="32"/>
      <c r="L143" s="32"/>
      <c r="M143" s="32"/>
      <c r="N143" s="30"/>
      <c r="O143" s="30"/>
      <c r="P143" s="30"/>
      <c r="Q143" s="30"/>
      <c r="R143" s="30"/>
      <c r="S143" s="30"/>
      <c r="T143" s="30"/>
      <c r="U143" s="30"/>
      <c r="V143" s="32"/>
    </row>
    <row r="144" spans="3:22" s="31" customFormat="1">
      <c r="I144" s="32"/>
      <c r="J144" s="5"/>
      <c r="K144" s="32"/>
      <c r="L144" s="32"/>
      <c r="M144" s="32"/>
      <c r="N144" s="32"/>
      <c r="O144" s="32"/>
      <c r="P144" s="32"/>
      <c r="Q144" s="32"/>
      <c r="R144" s="32"/>
      <c r="S144" s="32"/>
      <c r="T144" s="32"/>
      <c r="U144" s="32"/>
      <c r="V144" s="32"/>
    </row>
    <row r="145" spans="1:22" s="31" customFormat="1">
      <c r="I145" s="32"/>
      <c r="J145" s="5"/>
      <c r="K145" s="32"/>
      <c r="L145" s="32"/>
      <c r="M145" s="32"/>
      <c r="N145" s="32"/>
      <c r="O145" s="32"/>
      <c r="P145" s="32"/>
      <c r="Q145" s="32"/>
      <c r="R145" s="32"/>
      <c r="S145" s="32"/>
      <c r="T145" s="32"/>
      <c r="U145" s="32"/>
      <c r="V145" s="32"/>
    </row>
    <row r="146" spans="1:22" s="31" customFormat="1">
      <c r="I146" s="32"/>
      <c r="J146" s="5"/>
      <c r="K146" s="32"/>
      <c r="L146" s="32"/>
      <c r="M146" s="32"/>
      <c r="N146" s="32"/>
      <c r="O146" s="32"/>
      <c r="P146" s="32"/>
      <c r="Q146" s="32"/>
      <c r="R146" s="32"/>
      <c r="S146" s="32"/>
      <c r="T146" s="32"/>
      <c r="U146" s="32"/>
      <c r="V146" s="32"/>
    </row>
    <row r="147" spans="1:22" s="31" customFormat="1">
      <c r="I147" s="32"/>
      <c r="J147" s="5"/>
      <c r="K147" s="32"/>
      <c r="L147" s="32"/>
      <c r="M147" s="32"/>
      <c r="N147" s="32"/>
      <c r="O147" s="32"/>
      <c r="P147" s="32"/>
      <c r="Q147" s="32"/>
      <c r="R147" s="32"/>
      <c r="S147" s="32"/>
      <c r="T147" s="32"/>
      <c r="U147" s="32"/>
      <c r="V147" s="32"/>
    </row>
    <row r="148" spans="1:22" s="31" customFormat="1">
      <c r="I148" s="32"/>
      <c r="J148" s="5"/>
      <c r="K148" s="32"/>
      <c r="L148" s="32"/>
      <c r="M148" s="32"/>
      <c r="N148" s="32"/>
      <c r="O148" s="32"/>
      <c r="P148" s="32"/>
      <c r="Q148" s="32"/>
      <c r="R148" s="32"/>
      <c r="S148" s="32"/>
      <c r="T148" s="32"/>
      <c r="U148" s="32"/>
      <c r="V148" s="32"/>
    </row>
    <row r="149" spans="1:22">
      <c r="A149" s="31"/>
      <c r="B149" s="31"/>
      <c r="C149" s="31"/>
      <c r="I149" s="32"/>
      <c r="J149" s="5"/>
      <c r="K149" s="32"/>
      <c r="L149" s="32"/>
      <c r="M149" s="30"/>
      <c r="N149" s="32"/>
      <c r="O149" s="32"/>
      <c r="P149" s="32"/>
      <c r="Q149" s="32"/>
      <c r="R149" s="32"/>
      <c r="S149" s="32"/>
      <c r="T149" s="32"/>
      <c r="U149" s="32"/>
      <c r="V149" s="30"/>
    </row>
    <row r="150" spans="1:22" s="31" customFormat="1">
      <c r="I150" s="32"/>
      <c r="J150" s="5"/>
      <c r="K150" s="32"/>
      <c r="L150" s="32"/>
      <c r="M150" s="32"/>
      <c r="N150" s="32"/>
      <c r="O150" s="32"/>
      <c r="P150" s="32"/>
      <c r="Q150" s="32"/>
      <c r="R150" s="32"/>
      <c r="S150" s="32"/>
      <c r="T150" s="32"/>
      <c r="U150" s="32"/>
      <c r="V150" s="32"/>
    </row>
    <row r="151" spans="1:22">
      <c r="A151" s="31"/>
      <c r="B151" s="31"/>
      <c r="C151" s="31"/>
      <c r="I151" s="32"/>
      <c r="J151" s="5"/>
      <c r="K151" s="32"/>
      <c r="L151" s="32"/>
      <c r="M151" s="30"/>
      <c r="N151" s="30"/>
      <c r="O151" s="30"/>
      <c r="P151" s="30"/>
      <c r="Q151" s="30"/>
      <c r="R151" s="30"/>
      <c r="S151" s="30"/>
      <c r="T151" s="30"/>
      <c r="U151" s="30"/>
      <c r="V151" s="30"/>
    </row>
    <row r="152" spans="1:22" s="31" customFormat="1">
      <c r="I152" s="32"/>
      <c r="J152" s="5"/>
      <c r="K152" s="32"/>
      <c r="L152" s="32"/>
      <c r="M152" s="32"/>
      <c r="N152" s="32"/>
      <c r="O152" s="32"/>
      <c r="P152" s="32"/>
      <c r="Q152" s="32"/>
      <c r="R152" s="32"/>
      <c r="S152" s="32"/>
      <c r="T152" s="32"/>
      <c r="U152" s="32"/>
      <c r="V152" s="32"/>
    </row>
    <row r="153" spans="1:22" s="31" customFormat="1">
      <c r="I153" s="32"/>
      <c r="J153" s="5"/>
      <c r="K153" s="32"/>
      <c r="L153" s="32"/>
      <c r="M153" s="32"/>
      <c r="N153" s="30"/>
      <c r="O153" s="30"/>
      <c r="P153" s="30"/>
      <c r="Q153" s="30"/>
      <c r="R153" s="30"/>
      <c r="S153" s="30"/>
      <c r="T153" s="30"/>
      <c r="U153" s="30"/>
      <c r="V153" s="32"/>
    </row>
    <row r="154" spans="1:22" s="31" customFormat="1">
      <c r="I154" s="32"/>
      <c r="J154" s="5"/>
      <c r="K154" s="32"/>
      <c r="L154" s="32"/>
      <c r="M154" s="32"/>
      <c r="N154" s="32"/>
      <c r="O154" s="32"/>
      <c r="P154" s="32"/>
      <c r="Q154" s="32"/>
      <c r="R154" s="32"/>
      <c r="S154" s="32"/>
      <c r="T154" s="32"/>
      <c r="U154" s="32"/>
      <c r="V154" s="32"/>
    </row>
    <row r="155" spans="1:22" s="31" customFormat="1">
      <c r="I155" s="32"/>
      <c r="J155" s="5"/>
      <c r="K155" s="32"/>
      <c r="L155" s="32"/>
      <c r="M155" s="32"/>
      <c r="N155" s="32"/>
      <c r="O155" s="32"/>
      <c r="P155" s="32"/>
      <c r="Q155" s="32"/>
      <c r="R155" s="32"/>
      <c r="S155" s="32"/>
      <c r="T155" s="32"/>
      <c r="U155" s="32"/>
      <c r="V155" s="32"/>
    </row>
    <row r="156" spans="1:22" s="31" customFormat="1">
      <c r="I156" s="32"/>
      <c r="J156" s="5"/>
      <c r="K156" s="32"/>
      <c r="L156" s="32"/>
      <c r="M156" s="32"/>
      <c r="N156" s="32"/>
      <c r="O156" s="32"/>
      <c r="P156" s="32"/>
      <c r="Q156" s="32"/>
      <c r="R156" s="32"/>
      <c r="S156" s="32"/>
      <c r="T156" s="32"/>
      <c r="U156" s="32"/>
      <c r="V156" s="32"/>
    </row>
    <row r="157" spans="1:22" s="31" customFormat="1">
      <c r="I157" s="32"/>
      <c r="J157" s="5"/>
      <c r="K157" s="32"/>
      <c r="L157" s="32"/>
      <c r="M157" s="32"/>
      <c r="N157" s="32"/>
      <c r="O157" s="32"/>
      <c r="P157" s="32"/>
      <c r="Q157" s="32"/>
      <c r="R157" s="32"/>
      <c r="S157" s="32"/>
      <c r="T157" s="32"/>
      <c r="U157" s="32"/>
      <c r="V157" s="32"/>
    </row>
    <row r="158" spans="1:22" s="31" customFormat="1">
      <c r="A158" s="29"/>
      <c r="B158" s="29"/>
      <c r="C158" s="29"/>
      <c r="I158" s="30"/>
      <c r="J158" s="26"/>
      <c r="K158" s="30"/>
      <c r="L158" s="30"/>
      <c r="M158" s="30"/>
      <c r="N158" s="32"/>
      <c r="O158" s="32"/>
      <c r="P158" s="32"/>
      <c r="Q158" s="32"/>
      <c r="R158" s="32"/>
      <c r="S158" s="32"/>
      <c r="T158" s="32"/>
      <c r="U158" s="32"/>
      <c r="V158" s="32"/>
    </row>
    <row r="159" spans="1:22">
      <c r="A159" s="31"/>
      <c r="B159" s="31"/>
      <c r="C159" s="31"/>
      <c r="I159" s="32"/>
      <c r="J159" s="5"/>
      <c r="K159" s="32"/>
      <c r="L159" s="32"/>
      <c r="M159" s="32"/>
      <c r="N159" s="32"/>
      <c r="O159" s="32"/>
      <c r="P159" s="32"/>
      <c r="Q159" s="32"/>
      <c r="R159" s="32"/>
      <c r="S159" s="32"/>
      <c r="T159" s="32"/>
      <c r="U159" s="32"/>
      <c r="V159" s="30"/>
    </row>
    <row r="160" spans="1:22" s="31" customFormat="1">
      <c r="A160" s="29"/>
      <c r="B160" s="29"/>
      <c r="C160" s="29"/>
      <c r="I160" s="30"/>
      <c r="J160" s="26"/>
      <c r="K160" s="30"/>
      <c r="L160" s="30"/>
      <c r="M160" s="32"/>
      <c r="N160" s="30"/>
      <c r="O160" s="30"/>
      <c r="P160" s="30"/>
      <c r="Q160" s="30"/>
      <c r="R160" s="30"/>
      <c r="S160" s="30"/>
      <c r="T160" s="30"/>
      <c r="U160" s="30"/>
      <c r="V160" s="32"/>
    </row>
    <row r="161" spans="1:22">
      <c r="A161" s="31"/>
      <c r="B161" s="31"/>
      <c r="C161" s="31"/>
      <c r="I161" s="32"/>
      <c r="J161" s="5"/>
      <c r="K161" s="32"/>
      <c r="L161" s="32"/>
      <c r="N161" s="32"/>
      <c r="O161" s="32"/>
      <c r="P161" s="32"/>
      <c r="Q161" s="32"/>
      <c r="R161" s="32"/>
      <c r="S161" s="32"/>
      <c r="T161" s="32"/>
      <c r="U161" s="32"/>
      <c r="V161" s="30"/>
    </row>
    <row r="162" spans="1:22" s="31" customFormat="1">
      <c r="I162" s="32"/>
      <c r="J162" s="5"/>
      <c r="K162" s="32"/>
      <c r="L162" s="32"/>
      <c r="M162" s="29"/>
      <c r="N162" s="32"/>
      <c r="O162" s="32"/>
      <c r="P162" s="32"/>
      <c r="Q162" s="32"/>
      <c r="R162" s="32"/>
      <c r="S162" s="32"/>
      <c r="T162" s="32"/>
      <c r="U162" s="32"/>
      <c r="V162" s="32"/>
    </row>
    <row r="163" spans="1:22" s="31" customFormat="1">
      <c r="I163" s="32"/>
      <c r="J163" s="5"/>
      <c r="K163" s="32"/>
      <c r="L163" s="32"/>
      <c r="M163" s="29"/>
      <c r="N163" s="30"/>
      <c r="O163" s="30"/>
      <c r="P163" s="30"/>
      <c r="Q163" s="30"/>
      <c r="R163" s="30"/>
      <c r="S163" s="30"/>
      <c r="T163" s="30"/>
      <c r="U163" s="30"/>
      <c r="V163" s="32"/>
    </row>
    <row r="164" spans="1:22" s="31" customFormat="1">
      <c r="I164" s="32"/>
      <c r="J164" s="5"/>
      <c r="K164" s="32"/>
      <c r="L164" s="32"/>
      <c r="M164" s="29"/>
      <c r="N164" s="30"/>
      <c r="O164" s="30"/>
      <c r="P164" s="30"/>
      <c r="Q164" s="30"/>
      <c r="R164" s="30"/>
      <c r="S164" s="30"/>
      <c r="T164" s="30"/>
      <c r="U164" s="30"/>
      <c r="V164" s="32"/>
    </row>
    <row r="165" spans="1:22" s="31" customFormat="1">
      <c r="I165" s="32"/>
      <c r="J165" s="5"/>
      <c r="K165" s="32"/>
      <c r="L165" s="32"/>
      <c r="M165" s="29"/>
      <c r="N165" s="30"/>
      <c r="O165" s="30"/>
      <c r="P165" s="30"/>
      <c r="Q165" s="30"/>
      <c r="R165" s="30"/>
      <c r="S165" s="30"/>
      <c r="T165" s="30"/>
      <c r="U165" s="30"/>
      <c r="V165" s="32"/>
    </row>
    <row r="166" spans="1:22" s="31" customFormat="1">
      <c r="I166" s="32"/>
      <c r="J166" s="5"/>
      <c r="K166" s="32"/>
      <c r="L166" s="32"/>
      <c r="M166" s="29"/>
      <c r="N166" s="30"/>
      <c r="O166" s="30"/>
      <c r="P166" s="30"/>
      <c r="Q166" s="30"/>
      <c r="R166" s="30"/>
      <c r="S166" s="30"/>
      <c r="T166" s="30"/>
      <c r="U166" s="30"/>
      <c r="V166" s="32"/>
    </row>
    <row r="167" spans="1:22" s="31" customFormat="1">
      <c r="I167" s="32"/>
      <c r="J167" s="5"/>
      <c r="K167" s="32"/>
      <c r="L167" s="32"/>
      <c r="M167" s="29"/>
      <c r="N167" s="30"/>
      <c r="O167" s="30"/>
      <c r="P167" s="30"/>
      <c r="Q167" s="30"/>
      <c r="R167" s="30"/>
      <c r="S167" s="30"/>
      <c r="T167" s="30"/>
      <c r="U167" s="30"/>
      <c r="V167" s="32"/>
    </row>
    <row r="168" spans="1:22">
      <c r="I168" s="30"/>
      <c r="J168" s="26"/>
      <c r="K168" s="30"/>
      <c r="L168" s="30"/>
      <c r="N168" s="30"/>
      <c r="O168" s="30"/>
      <c r="P168" s="30"/>
      <c r="Q168" s="30"/>
      <c r="R168" s="30"/>
      <c r="S168" s="30"/>
      <c r="T168" s="30"/>
      <c r="U168" s="30"/>
      <c r="V168" s="30"/>
    </row>
    <row r="169" spans="1:22" s="31" customFormat="1">
      <c r="I169" s="32"/>
      <c r="J169" s="5"/>
      <c r="K169" s="32"/>
      <c r="L169" s="32"/>
      <c r="M169" s="29"/>
      <c r="N169" s="30"/>
      <c r="O169" s="30"/>
      <c r="P169" s="30"/>
      <c r="Q169" s="30"/>
      <c r="R169" s="30"/>
      <c r="S169" s="30"/>
      <c r="T169" s="30"/>
      <c r="U169" s="30"/>
      <c r="V169" s="32"/>
    </row>
    <row r="170" spans="1:22" s="31" customFormat="1">
      <c r="A170" s="29"/>
      <c r="B170" s="29"/>
      <c r="C170" s="29"/>
      <c r="I170" s="30"/>
      <c r="J170" s="26"/>
      <c r="K170" s="30"/>
      <c r="L170" s="30"/>
      <c r="M170" s="29"/>
      <c r="N170" s="30"/>
      <c r="O170" s="30"/>
      <c r="P170" s="30"/>
      <c r="Q170" s="30"/>
      <c r="R170" s="30"/>
      <c r="S170" s="30"/>
      <c r="T170" s="30"/>
      <c r="U170" s="30"/>
      <c r="V170" s="32"/>
    </row>
    <row r="171" spans="1:22">
      <c r="A171" s="31"/>
      <c r="B171" s="31"/>
      <c r="C171" s="31"/>
      <c r="I171" s="32"/>
      <c r="J171" s="5"/>
      <c r="K171" s="32"/>
      <c r="L171" s="32"/>
      <c r="N171" s="30"/>
      <c r="O171" s="30"/>
      <c r="P171" s="30"/>
      <c r="Q171" s="30"/>
      <c r="R171" s="30"/>
      <c r="S171" s="30"/>
      <c r="T171" s="30"/>
      <c r="U171" s="30"/>
      <c r="V171" s="30"/>
    </row>
    <row r="172" spans="1:22">
      <c r="A172" s="31"/>
      <c r="B172" s="31"/>
      <c r="C172" s="31"/>
      <c r="I172" s="32"/>
      <c r="J172" s="5"/>
      <c r="K172" s="32"/>
      <c r="L172" s="32"/>
      <c r="N172" s="30"/>
      <c r="O172" s="30"/>
      <c r="P172" s="30"/>
      <c r="Q172" s="30"/>
      <c r="R172" s="30"/>
      <c r="S172" s="30"/>
      <c r="T172" s="30"/>
      <c r="U172" s="30"/>
      <c r="V172" s="30"/>
    </row>
    <row r="173" spans="1:22">
      <c r="A173" s="31"/>
      <c r="B173" s="31"/>
      <c r="C173" s="31"/>
      <c r="I173" s="32"/>
      <c r="J173" s="5"/>
      <c r="K173" s="32"/>
      <c r="L173" s="32"/>
      <c r="N173" s="30"/>
      <c r="O173" s="30"/>
      <c r="P173" s="30"/>
      <c r="Q173" s="30"/>
      <c r="R173" s="30"/>
      <c r="S173" s="30"/>
      <c r="T173" s="30"/>
      <c r="U173" s="30"/>
      <c r="V173" s="30"/>
    </row>
    <row r="174" spans="1:22">
      <c r="A174" s="31"/>
      <c r="B174" s="31"/>
      <c r="C174" s="31"/>
      <c r="I174" s="32"/>
      <c r="J174" s="5"/>
      <c r="K174" s="32"/>
      <c r="L174" s="32"/>
      <c r="N174" s="30"/>
      <c r="O174" s="30"/>
      <c r="P174" s="30"/>
      <c r="Q174" s="30"/>
      <c r="R174" s="30"/>
      <c r="S174" s="30"/>
      <c r="T174" s="30"/>
      <c r="U174" s="30"/>
      <c r="V174" s="30"/>
    </row>
    <row r="175" spans="1:22">
      <c r="A175" s="31"/>
      <c r="B175" s="31"/>
      <c r="C175" s="31"/>
      <c r="I175" s="32"/>
      <c r="J175" s="5"/>
      <c r="K175" s="32"/>
      <c r="L175" s="32"/>
      <c r="N175" s="30"/>
      <c r="O175" s="30"/>
      <c r="P175" s="30"/>
      <c r="Q175" s="30"/>
      <c r="R175" s="30"/>
      <c r="S175" s="30"/>
      <c r="T175" s="30"/>
      <c r="U175" s="30"/>
      <c r="V175" s="30"/>
    </row>
    <row r="176" spans="1:22">
      <c r="A176" s="31"/>
      <c r="B176" s="31"/>
      <c r="C176" s="31"/>
      <c r="I176" s="32"/>
      <c r="J176" s="5"/>
      <c r="K176" s="32"/>
      <c r="L176" s="32"/>
      <c r="N176" s="30"/>
      <c r="O176" s="30"/>
      <c r="P176" s="30"/>
      <c r="Q176" s="30"/>
      <c r="R176" s="30"/>
      <c r="S176" s="30"/>
      <c r="T176" s="30"/>
      <c r="U176" s="30"/>
      <c r="V176" s="30"/>
    </row>
    <row r="177" spans="1:22">
      <c r="I177" s="30"/>
      <c r="J177" s="26"/>
      <c r="K177" s="30"/>
      <c r="L177" s="30"/>
      <c r="N177" s="30"/>
      <c r="O177" s="30"/>
      <c r="P177" s="30"/>
      <c r="Q177" s="30"/>
      <c r="R177" s="30"/>
      <c r="S177" s="30"/>
      <c r="T177" s="30"/>
      <c r="U177" s="30"/>
      <c r="V177" s="30"/>
    </row>
    <row r="178" spans="1:22">
      <c r="A178" s="31"/>
      <c r="B178" s="31"/>
      <c r="C178" s="31"/>
      <c r="I178" s="32"/>
      <c r="J178" s="5"/>
      <c r="K178" s="32"/>
      <c r="L178" s="32"/>
      <c r="N178" s="30"/>
      <c r="O178" s="30"/>
      <c r="P178" s="30"/>
      <c r="Q178" s="30"/>
      <c r="R178" s="30"/>
      <c r="S178" s="30"/>
      <c r="T178" s="30"/>
      <c r="U178" s="30"/>
      <c r="V178" s="30"/>
    </row>
    <row r="179" spans="1:22">
      <c r="A179" s="31"/>
      <c r="B179" s="31"/>
      <c r="C179" s="31"/>
      <c r="I179" s="32"/>
      <c r="J179" s="5"/>
      <c r="K179" s="32"/>
      <c r="L179" s="32"/>
      <c r="N179" s="30"/>
      <c r="O179" s="30"/>
      <c r="P179" s="30"/>
      <c r="Q179" s="30"/>
      <c r="R179" s="30"/>
      <c r="S179" s="30"/>
      <c r="T179" s="30"/>
      <c r="U179" s="30"/>
      <c r="V179" s="30"/>
    </row>
    <row r="180" spans="1:22">
      <c r="N180" s="30"/>
      <c r="O180" s="30"/>
      <c r="P180" s="30"/>
      <c r="Q180" s="30"/>
      <c r="R180" s="30"/>
      <c r="S180" s="30"/>
      <c r="T180" s="30"/>
      <c r="U180" s="30"/>
      <c r="V180" s="30"/>
    </row>
    <row r="181" spans="1:22">
      <c r="N181" s="30"/>
      <c r="O181" s="30"/>
      <c r="P181" s="30"/>
      <c r="Q181" s="30"/>
      <c r="R181" s="30"/>
      <c r="S181" s="30"/>
      <c r="T181" s="30"/>
      <c r="U181" s="30"/>
      <c r="V181" s="30"/>
    </row>
    <row r="182" spans="1:22">
      <c r="N182" s="30"/>
      <c r="O182" s="30"/>
      <c r="P182" s="30"/>
      <c r="Q182" s="30"/>
      <c r="R182" s="30"/>
      <c r="S182" s="30"/>
      <c r="T182" s="30"/>
      <c r="U182" s="30"/>
      <c r="V182" s="30"/>
    </row>
    <row r="183" spans="1:22">
      <c r="N183" s="30"/>
      <c r="O183" s="30"/>
      <c r="P183" s="30"/>
      <c r="Q183" s="30"/>
      <c r="R183" s="30"/>
      <c r="S183" s="30"/>
      <c r="T183" s="30"/>
      <c r="U183" s="30"/>
      <c r="V183" s="30"/>
    </row>
    <row r="184" spans="1:22">
      <c r="N184" s="30"/>
      <c r="O184" s="30"/>
      <c r="P184" s="30"/>
      <c r="Q184" s="30"/>
      <c r="R184" s="30"/>
      <c r="S184" s="30"/>
      <c r="T184" s="30"/>
      <c r="U184" s="30"/>
      <c r="V184" s="30"/>
    </row>
    <row r="185" spans="1:22">
      <c r="N185" s="30"/>
      <c r="O185" s="30"/>
      <c r="P185" s="30"/>
      <c r="Q185" s="30"/>
      <c r="R185" s="30"/>
      <c r="S185" s="30"/>
      <c r="T185" s="30"/>
      <c r="U185" s="30"/>
      <c r="V185" s="30"/>
    </row>
    <row r="186" spans="1:22">
      <c r="N186" s="30"/>
      <c r="O186" s="30"/>
      <c r="P186" s="30"/>
      <c r="Q186" s="30"/>
      <c r="R186" s="30"/>
      <c r="S186" s="30"/>
      <c r="T186" s="30"/>
      <c r="U186" s="30"/>
      <c r="V186" s="30"/>
    </row>
    <row r="187" spans="1:22">
      <c r="N187" s="30"/>
      <c r="O187" s="30"/>
      <c r="P187" s="30"/>
      <c r="Q187" s="30"/>
      <c r="R187" s="30"/>
      <c r="S187" s="30"/>
      <c r="T187" s="30"/>
      <c r="U187" s="30"/>
      <c r="V187" s="30"/>
    </row>
    <row r="188" spans="1:22">
      <c r="N188" s="30"/>
      <c r="O188" s="30"/>
      <c r="P188" s="30"/>
      <c r="Q188" s="30"/>
      <c r="R188" s="30"/>
      <c r="S188" s="30"/>
      <c r="T188" s="30"/>
      <c r="U188" s="30"/>
      <c r="V188" s="30"/>
    </row>
  </sheetData>
  <sheetProtection algorithmName="SHA-512" hashValue="gor8CAWsu9b4lk0MODA8LoaZBRyb2DQbvvOTeRzlRDKWvEPi/gLoGslikkzX4sQOWtrFWJotRQ5FGWQXOIV7MQ==" saltValue="V2a9KDp8tj6zXTc76kE5+A==" spinCount="100000" sheet="1" formatCells="0" formatColumns="0" formatRows="0" insertHyperlinks="0" sort="0" autoFilter="0" pivotTables="0"/>
  <mergeCells count="7">
    <mergeCell ref="P39:S44"/>
    <mergeCell ref="A2:I2"/>
    <mergeCell ref="K2:U2"/>
    <mergeCell ref="K3:U3"/>
    <mergeCell ref="A19:I19"/>
    <mergeCell ref="K19:U19"/>
    <mergeCell ref="L11:U11"/>
  </mergeCells>
  <conditionalFormatting sqref="AA9:AB10 AA13:AB13">
    <cfRule type="containsText" dxfId="9" priority="13" operator="containsText" text="YES">
      <formula>NOT(ISERROR(SEARCH("YES",AA9)))</formula>
    </cfRule>
  </conditionalFormatting>
  <conditionalFormatting sqref="AA11:AB11">
    <cfRule type="cellIs" dxfId="8" priority="10" operator="greaterThan">
      <formula>0.75</formula>
    </cfRule>
    <cfRule type="cellIs" dxfId="7" priority="11" operator="greaterThan">
      <formula>75</formula>
    </cfRule>
    <cfRule type="cellIs" dxfId="6" priority="12" operator="greaterThan">
      <formula>75</formula>
    </cfRule>
  </conditionalFormatting>
  <conditionalFormatting sqref="AA12:AB12">
    <cfRule type="cellIs" dxfId="5" priority="9" operator="greaterThan">
      <formula>0.9</formula>
    </cfRule>
  </conditionalFormatting>
  <pageMargins left="0.25" right="0.25" top="0.5" bottom="0.5" header="0.3" footer="0.3"/>
  <pageSetup scale="73" orientation="portrait" r:id="rId1"/>
  <colBreaks count="2" manualBreakCount="2">
    <brk id="9" max="1048575" man="1"/>
    <brk id="10"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CD200-41D9-40C8-8D0F-A7AF1D2D0F2E}">
  <sheetPr>
    <tabColor rgb="FF326EAA"/>
    <pageSetUpPr autoPageBreaks="0"/>
  </sheetPr>
  <dimension ref="A1:AB188"/>
  <sheetViews>
    <sheetView topLeftCell="A10" zoomScaleNormal="100" workbookViewId="0">
      <selection activeCell="P27" sqref="P27"/>
    </sheetView>
  </sheetViews>
  <sheetFormatPr defaultRowHeight="12.75"/>
  <cols>
    <col min="1" max="3" width="12.7109375" style="29" customWidth="1"/>
    <col min="4" max="4" width="12.85546875" style="31" bestFit="1" customWidth="1"/>
    <col min="5" max="6" width="12.7109375" style="31" customWidth="1"/>
    <col min="7" max="7" width="1.7109375" style="31" customWidth="1"/>
    <col min="8" max="8" width="12.7109375" style="31" customWidth="1"/>
    <col min="9" max="9" width="12.7109375" style="29" customWidth="1"/>
    <col min="10" max="10" width="4.42578125" style="20" customWidth="1"/>
    <col min="11" max="11" width="2.7109375" style="29" customWidth="1"/>
    <col min="12" max="12" width="35.7109375" style="29" customWidth="1"/>
    <col min="13" max="13" width="2.7109375" style="29" customWidth="1"/>
    <col min="14" max="14" width="13.7109375" style="29" customWidth="1"/>
    <col min="15" max="20" width="11.7109375" style="29" customWidth="1"/>
    <col min="21" max="21" width="12" style="29" customWidth="1"/>
    <col min="22" max="16384" width="9.140625" style="29"/>
  </cols>
  <sheetData>
    <row r="1" spans="1:28" ht="33" customHeight="1">
      <c r="A1" s="12"/>
      <c r="B1" s="12"/>
      <c r="C1" s="12"/>
      <c r="D1" s="10"/>
      <c r="E1" s="10"/>
      <c r="F1" s="10"/>
      <c r="G1" s="10"/>
      <c r="H1" s="10"/>
      <c r="I1" s="12"/>
      <c r="K1" s="12"/>
      <c r="L1" s="12"/>
      <c r="M1" s="12"/>
      <c r="N1" s="12"/>
      <c r="O1" s="12"/>
      <c r="P1" s="12"/>
      <c r="Q1" s="12"/>
      <c r="R1" s="12"/>
      <c r="S1" s="12"/>
      <c r="T1" s="12"/>
      <c r="U1" s="12"/>
    </row>
    <row r="2" spans="1:28" s="108" customFormat="1" ht="18.75">
      <c r="A2" s="505" t="s">
        <v>137</v>
      </c>
      <c r="B2" s="505"/>
      <c r="C2" s="505"/>
      <c r="D2" s="505"/>
      <c r="E2" s="505"/>
      <c r="F2" s="505"/>
      <c r="G2" s="505"/>
      <c r="H2" s="505"/>
      <c r="I2" s="505"/>
      <c r="J2" s="8"/>
      <c r="K2" s="508" t="s">
        <v>136</v>
      </c>
      <c r="L2" s="508"/>
      <c r="M2" s="508"/>
      <c r="N2" s="508"/>
      <c r="O2" s="508"/>
      <c r="P2" s="508"/>
      <c r="Q2" s="508"/>
      <c r="R2" s="508"/>
      <c r="S2" s="508"/>
      <c r="T2" s="508"/>
      <c r="U2" s="508"/>
    </row>
    <row r="3" spans="1:28" s="108" customFormat="1" ht="18.75">
      <c r="A3" s="145" t="s">
        <v>82</v>
      </c>
      <c r="B3" s="14"/>
      <c r="C3" s="14"/>
      <c r="D3" s="9"/>
      <c r="E3" s="9"/>
      <c r="F3" s="9"/>
      <c r="G3" s="9"/>
      <c r="H3" s="9"/>
      <c r="I3" s="9"/>
      <c r="J3" s="8"/>
      <c r="K3" s="506" t="s">
        <v>157</v>
      </c>
      <c r="L3" s="506"/>
      <c r="M3" s="506"/>
      <c r="N3" s="506"/>
      <c r="O3" s="506"/>
      <c r="P3" s="506"/>
      <c r="Q3" s="506"/>
      <c r="R3" s="506"/>
      <c r="S3" s="506"/>
      <c r="T3" s="506"/>
      <c r="U3" s="506"/>
    </row>
    <row r="4" spans="1:28" ht="15">
      <c r="A4" s="146" t="s">
        <v>165</v>
      </c>
      <c r="B4" s="13"/>
      <c r="C4" s="13"/>
      <c r="D4" s="2"/>
      <c r="E4" s="2"/>
      <c r="F4" s="2"/>
      <c r="G4" s="2"/>
      <c r="H4" s="2"/>
      <c r="I4" s="2"/>
      <c r="J4" s="4"/>
      <c r="K4" s="70" t="s">
        <v>133</v>
      </c>
      <c r="L4" s="71"/>
      <c r="M4" s="72"/>
      <c r="N4" s="72"/>
      <c r="O4" s="72"/>
      <c r="P4" s="72"/>
      <c r="Q4" s="72"/>
      <c r="R4" s="72"/>
      <c r="S4" s="72"/>
      <c r="T4" s="72"/>
      <c r="U4" s="72"/>
    </row>
    <row r="5" spans="1:28">
      <c r="A5" s="166"/>
      <c r="B5" s="166"/>
      <c r="C5" s="166"/>
      <c r="D5" s="36"/>
      <c r="E5" s="36"/>
      <c r="F5" s="36"/>
      <c r="G5" s="36"/>
      <c r="H5" s="37" t="s">
        <v>90</v>
      </c>
      <c r="I5" s="13"/>
      <c r="K5" s="71">
        <v>1</v>
      </c>
      <c r="L5" s="71" t="s">
        <v>160</v>
      </c>
      <c r="M5" s="72"/>
      <c r="N5" s="72"/>
      <c r="O5" s="72"/>
      <c r="P5" s="72"/>
      <c r="Q5" s="72"/>
      <c r="R5" s="72"/>
      <c r="S5" s="72"/>
      <c r="T5" s="72"/>
      <c r="U5" s="72"/>
    </row>
    <row r="6" spans="1:28" s="28" customFormat="1">
      <c r="A6" s="38" t="s">
        <v>15</v>
      </c>
      <c r="B6" s="39"/>
      <c r="C6" s="40"/>
      <c r="D6" s="41"/>
      <c r="E6" s="42" t="s">
        <v>77</v>
      </c>
      <c r="F6" s="36"/>
      <c r="G6" s="36"/>
      <c r="H6" s="148"/>
      <c r="I6" s="29"/>
      <c r="J6" s="20"/>
      <c r="K6" s="71">
        <v>2</v>
      </c>
      <c r="L6" s="71" t="s">
        <v>144</v>
      </c>
      <c r="M6" s="73"/>
      <c r="N6" s="72"/>
      <c r="O6" s="72"/>
      <c r="P6" s="72"/>
      <c r="Q6" s="73"/>
      <c r="R6" s="73"/>
      <c r="S6" s="73"/>
      <c r="T6" s="72"/>
      <c r="U6" s="72"/>
    </row>
    <row r="7" spans="1:28" s="28" customFormat="1">
      <c r="A7" s="38" t="s">
        <v>98</v>
      </c>
      <c r="B7" s="39"/>
      <c r="C7" s="40"/>
      <c r="D7" s="41"/>
      <c r="E7" s="42" t="s">
        <v>77</v>
      </c>
      <c r="F7" s="36"/>
      <c r="G7" s="36"/>
      <c r="H7" s="148"/>
      <c r="I7" s="29"/>
      <c r="J7" s="20"/>
      <c r="K7" s="70" t="s">
        <v>158</v>
      </c>
      <c r="L7" s="73"/>
      <c r="M7" s="73"/>
      <c r="N7" s="72"/>
      <c r="O7" s="72"/>
      <c r="P7" s="72"/>
      <c r="Q7" s="73"/>
      <c r="R7" s="73"/>
      <c r="S7" s="73"/>
      <c r="T7" s="72"/>
      <c r="U7" s="72"/>
    </row>
    <row r="8" spans="1:28" s="28" customFormat="1">
      <c r="A8" s="40" t="s">
        <v>97</v>
      </c>
      <c r="B8" s="39"/>
      <c r="C8" s="40"/>
      <c r="D8" s="45"/>
      <c r="E8" s="42" t="s">
        <v>80</v>
      </c>
      <c r="F8" s="36"/>
      <c r="G8" s="36"/>
      <c r="H8" s="148"/>
      <c r="I8" s="29"/>
      <c r="J8" s="20"/>
      <c r="K8" s="71">
        <v>1</v>
      </c>
      <c r="L8" s="71" t="s">
        <v>145</v>
      </c>
      <c r="M8" s="73"/>
      <c r="N8" s="72"/>
      <c r="O8" s="72"/>
      <c r="P8" s="72"/>
      <c r="Q8" s="73"/>
      <c r="R8" s="73"/>
      <c r="S8" s="73"/>
      <c r="T8" s="72"/>
      <c r="U8" s="72"/>
      <c r="AA8" s="151"/>
      <c r="AB8" s="151"/>
    </row>
    <row r="9" spans="1:28" s="28" customFormat="1">
      <c r="A9" s="40" t="s">
        <v>108</v>
      </c>
      <c r="B9" s="39"/>
      <c r="C9" s="46"/>
      <c r="D9" s="47"/>
      <c r="E9" s="42" t="s">
        <v>106</v>
      </c>
      <c r="F9" s="36"/>
      <c r="G9" s="36"/>
      <c r="H9" s="148" t="s">
        <v>107</v>
      </c>
      <c r="I9" s="29"/>
      <c r="J9" s="20"/>
      <c r="K9" s="73">
        <v>2</v>
      </c>
      <c r="L9" s="73" t="s">
        <v>176</v>
      </c>
      <c r="M9" s="73"/>
      <c r="N9" s="72"/>
      <c r="O9" s="72"/>
      <c r="P9" s="72"/>
      <c r="Q9" s="73"/>
      <c r="R9" s="73"/>
      <c r="S9" s="73"/>
      <c r="T9" s="72"/>
      <c r="U9" s="72"/>
      <c r="AA9" s="151"/>
      <c r="AB9" s="151"/>
    </row>
    <row r="10" spans="1:28" s="28" customFormat="1">
      <c r="A10" s="40" t="s">
        <v>78</v>
      </c>
      <c r="B10" s="40"/>
      <c r="C10" s="40"/>
      <c r="D10" s="44"/>
      <c r="E10" s="42" t="s">
        <v>80</v>
      </c>
      <c r="F10" s="36"/>
      <c r="G10" s="36"/>
      <c r="H10" s="148"/>
      <c r="I10" s="29"/>
      <c r="J10" s="20"/>
      <c r="K10" s="73">
        <v>3</v>
      </c>
      <c r="L10" s="73" t="s">
        <v>134</v>
      </c>
      <c r="M10" s="73"/>
      <c r="N10" s="72"/>
      <c r="O10" s="72"/>
      <c r="P10" s="72"/>
      <c r="Q10" s="73"/>
      <c r="R10" s="73"/>
      <c r="S10" s="73"/>
      <c r="T10" s="72"/>
      <c r="U10" s="72"/>
      <c r="AA10" s="151"/>
      <c r="AB10" s="151"/>
    </row>
    <row r="11" spans="1:28" s="28" customFormat="1">
      <c r="A11" s="40" t="s">
        <v>86</v>
      </c>
      <c r="B11" s="40"/>
      <c r="C11" s="40"/>
      <c r="D11" s="44">
        <v>1</v>
      </c>
      <c r="E11" s="48" t="s">
        <v>95</v>
      </c>
      <c r="F11" s="36"/>
      <c r="G11" s="36"/>
      <c r="H11" s="148"/>
      <c r="I11" s="29"/>
      <c r="J11" s="20"/>
      <c r="K11" s="73">
        <v>4</v>
      </c>
      <c r="L11" s="507" t="s">
        <v>135</v>
      </c>
      <c r="M11" s="507"/>
      <c r="N11" s="507"/>
      <c r="O11" s="507"/>
      <c r="P11" s="507"/>
      <c r="Q11" s="507"/>
      <c r="R11" s="507"/>
      <c r="S11" s="507"/>
      <c r="T11" s="507"/>
      <c r="U11" s="507"/>
      <c r="AA11" s="177"/>
      <c r="AB11" s="177"/>
    </row>
    <row r="12" spans="1:28" s="28" customFormat="1">
      <c r="A12" s="50" t="s">
        <v>79</v>
      </c>
      <c r="B12" s="39"/>
      <c r="C12" s="40"/>
      <c r="D12" s="44">
        <v>5</v>
      </c>
      <c r="E12" s="42" t="s">
        <v>80</v>
      </c>
      <c r="F12" s="36"/>
      <c r="G12" s="36"/>
      <c r="H12" s="148"/>
      <c r="I12" s="29"/>
      <c r="J12" s="20"/>
      <c r="K12" s="73">
        <v>5</v>
      </c>
      <c r="L12" s="73" t="s">
        <v>148</v>
      </c>
      <c r="M12" s="73"/>
      <c r="N12" s="72"/>
      <c r="O12" s="72"/>
      <c r="P12" s="72"/>
      <c r="Q12" s="73"/>
      <c r="R12" s="73"/>
      <c r="S12" s="73"/>
      <c r="T12" s="72"/>
      <c r="U12" s="72"/>
      <c r="AA12" s="178"/>
      <c r="AB12" s="178"/>
    </row>
    <row r="13" spans="1:28" s="28" customFormat="1">
      <c r="A13" s="51" t="s">
        <v>99</v>
      </c>
      <c r="B13" s="39"/>
      <c r="C13" s="40"/>
      <c r="D13" s="52">
        <v>44197</v>
      </c>
      <c r="E13" s="42" t="s">
        <v>80</v>
      </c>
      <c r="F13" s="36"/>
      <c r="G13" s="36"/>
      <c r="H13" s="148"/>
      <c r="I13" s="29"/>
      <c r="J13" s="20"/>
      <c r="K13" s="74" t="s">
        <v>159</v>
      </c>
      <c r="L13" s="73"/>
      <c r="M13" s="73"/>
      <c r="N13" s="72"/>
      <c r="O13" s="72"/>
      <c r="P13" s="72"/>
      <c r="Q13" s="73"/>
      <c r="R13" s="73"/>
      <c r="S13" s="73"/>
      <c r="T13" s="72"/>
      <c r="U13" s="72"/>
      <c r="AA13" s="151"/>
      <c r="AB13" s="151"/>
    </row>
    <row r="14" spans="1:28" s="28" customFormat="1">
      <c r="A14" s="40" t="s">
        <v>100</v>
      </c>
      <c r="B14" s="39"/>
      <c r="C14" s="40"/>
      <c r="D14" s="52">
        <v>46022</v>
      </c>
      <c r="E14" s="42" t="s">
        <v>80</v>
      </c>
      <c r="F14" s="36"/>
      <c r="G14" s="36"/>
      <c r="H14" s="148"/>
      <c r="I14" s="29"/>
      <c r="J14" s="20"/>
      <c r="K14" s="73">
        <v>1</v>
      </c>
      <c r="L14" s="73" t="s">
        <v>130</v>
      </c>
      <c r="M14" s="73"/>
      <c r="N14" s="72"/>
      <c r="O14" s="72"/>
      <c r="P14" s="72"/>
      <c r="Q14" s="73"/>
      <c r="R14" s="73"/>
      <c r="S14" s="73"/>
      <c r="T14" s="72"/>
      <c r="U14" s="72"/>
      <c r="X14" s="151"/>
      <c r="Y14" s="154"/>
      <c r="Z14" s="151"/>
      <c r="AA14" s="151"/>
      <c r="AB14" s="151"/>
    </row>
    <row r="15" spans="1:28" s="28" customFormat="1">
      <c r="A15" s="53" t="s">
        <v>101</v>
      </c>
      <c r="B15" s="43"/>
      <c r="C15" s="40"/>
      <c r="D15" s="54">
        <v>1.5800000000000002E-2</v>
      </c>
      <c r="E15" s="42" t="s">
        <v>80</v>
      </c>
      <c r="F15" s="36"/>
      <c r="G15" s="36"/>
      <c r="H15" s="148"/>
      <c r="I15" s="29"/>
      <c r="J15" s="20"/>
      <c r="K15" s="73">
        <v>2</v>
      </c>
      <c r="L15" s="73" t="s">
        <v>147</v>
      </c>
      <c r="M15" s="73"/>
      <c r="N15" s="72"/>
      <c r="O15" s="72"/>
      <c r="P15" s="72"/>
      <c r="Q15" s="73"/>
      <c r="R15" s="73"/>
      <c r="S15" s="73"/>
      <c r="T15" s="72"/>
      <c r="U15" s="72"/>
      <c r="W15" s="161"/>
      <c r="X15" s="151"/>
      <c r="Y15" s="154"/>
      <c r="Z15" s="151"/>
      <c r="AA15" s="151"/>
      <c r="AB15" s="151"/>
    </row>
    <row r="16" spans="1:28" s="28" customFormat="1">
      <c r="A16" s="53" t="s">
        <v>81</v>
      </c>
      <c r="B16" s="43"/>
      <c r="C16" s="40"/>
      <c r="D16" s="45"/>
      <c r="E16" s="42" t="s">
        <v>80</v>
      </c>
      <c r="F16" s="40"/>
      <c r="G16" s="40"/>
      <c r="H16" s="44"/>
      <c r="J16" s="16"/>
      <c r="K16" s="73">
        <v>3</v>
      </c>
      <c r="L16" s="73" t="s">
        <v>161</v>
      </c>
      <c r="M16" s="73"/>
      <c r="N16" s="72"/>
      <c r="O16" s="72"/>
      <c r="P16" s="72"/>
      <c r="Q16" s="73"/>
      <c r="R16" s="73"/>
      <c r="S16" s="73"/>
      <c r="T16" s="72"/>
      <c r="U16" s="72"/>
      <c r="X16" s="155"/>
      <c r="Z16" s="33"/>
      <c r="AA16" s="156"/>
      <c r="AB16" s="156"/>
    </row>
    <row r="17" spans="1:28" s="28" customFormat="1">
      <c r="A17" s="3"/>
      <c r="B17" s="1"/>
      <c r="C17" s="15"/>
      <c r="D17" s="27"/>
      <c r="E17" s="167"/>
      <c r="F17" s="15"/>
      <c r="G17" s="15"/>
      <c r="J17" s="16"/>
      <c r="K17" s="73">
        <v>4</v>
      </c>
      <c r="L17" s="73" t="s">
        <v>162</v>
      </c>
      <c r="M17" s="73"/>
      <c r="N17" s="72"/>
      <c r="O17" s="72"/>
      <c r="P17" s="72"/>
      <c r="Q17" s="73"/>
      <c r="R17" s="73"/>
      <c r="S17" s="73"/>
      <c r="T17" s="72"/>
      <c r="U17" s="72"/>
      <c r="X17" s="155"/>
      <c r="Z17" s="33"/>
      <c r="AA17" s="156"/>
      <c r="AB17" s="156"/>
    </row>
    <row r="18" spans="1:28" s="28" customFormat="1" ht="24" customHeight="1">
      <c r="A18" s="6"/>
      <c r="B18" s="7"/>
      <c r="C18" s="16"/>
      <c r="D18" s="18"/>
      <c r="E18" s="19"/>
      <c r="F18" s="16"/>
      <c r="G18" s="16"/>
      <c r="H18" s="16"/>
      <c r="I18" s="16"/>
      <c r="J18" s="16"/>
      <c r="K18" s="16"/>
      <c r="L18" s="19"/>
      <c r="M18" s="16"/>
      <c r="N18" s="20"/>
      <c r="O18" s="20"/>
      <c r="P18" s="20"/>
      <c r="Q18" s="16"/>
      <c r="R18" s="16"/>
      <c r="S18" s="16"/>
      <c r="T18" s="20"/>
      <c r="U18" s="20"/>
      <c r="X18" s="155"/>
      <c r="Z18" s="33"/>
      <c r="AA18" s="156"/>
      <c r="AB18" s="156"/>
    </row>
    <row r="19" spans="1:28" s="123" customFormat="1" ht="18.75">
      <c r="A19" s="505" t="s">
        <v>131</v>
      </c>
      <c r="B19" s="505"/>
      <c r="C19" s="505"/>
      <c r="D19" s="505"/>
      <c r="E19" s="505"/>
      <c r="F19" s="505"/>
      <c r="G19" s="505"/>
      <c r="H19" s="505"/>
      <c r="I19" s="505"/>
      <c r="J19" s="21"/>
      <c r="K19" s="505" t="s">
        <v>138</v>
      </c>
      <c r="L19" s="505"/>
      <c r="M19" s="505"/>
      <c r="N19" s="505"/>
      <c r="O19" s="505"/>
      <c r="P19" s="505"/>
      <c r="Q19" s="505"/>
      <c r="R19" s="505"/>
      <c r="S19" s="505"/>
      <c r="T19" s="505"/>
      <c r="U19" s="505"/>
      <c r="V19" s="108"/>
    </row>
    <row r="20" spans="1:28" s="28" customFormat="1">
      <c r="A20" s="15"/>
      <c r="B20" s="15"/>
      <c r="C20" s="15"/>
      <c r="D20" s="15"/>
      <c r="E20" s="15"/>
      <c r="F20" s="15"/>
      <c r="G20" s="15"/>
      <c r="H20" s="15"/>
      <c r="I20" s="15"/>
      <c r="J20" s="16"/>
      <c r="K20" s="15"/>
      <c r="L20" s="173" t="s">
        <v>164</v>
      </c>
      <c r="M20" s="15"/>
      <c r="N20" s="13"/>
      <c r="O20" s="13"/>
      <c r="P20" s="13"/>
      <c r="Q20" s="15"/>
      <c r="R20" s="15"/>
      <c r="S20" s="15"/>
      <c r="T20" s="13"/>
      <c r="U20" s="13"/>
      <c r="V20" s="29"/>
    </row>
    <row r="21" spans="1:28" s="28" customFormat="1" ht="24">
      <c r="A21" s="15"/>
      <c r="B21" s="15"/>
      <c r="C21" s="15"/>
      <c r="D21" s="15"/>
      <c r="E21" s="168"/>
      <c r="F21" s="168"/>
      <c r="G21" s="168"/>
      <c r="H21" s="15"/>
      <c r="I21" s="15"/>
      <c r="J21" s="16"/>
      <c r="K21" s="15"/>
      <c r="L21" s="40"/>
      <c r="M21" s="42"/>
      <c r="N21" s="42"/>
      <c r="O21" s="78" t="s">
        <v>110</v>
      </c>
      <c r="P21" s="78" t="s">
        <v>109</v>
      </c>
      <c r="Q21" s="42"/>
      <c r="R21" s="42"/>
      <c r="S21" s="42"/>
      <c r="T21" s="40"/>
      <c r="U21" s="40"/>
      <c r="W21" s="161"/>
      <c r="X21" s="155"/>
      <c r="Z21" s="33"/>
      <c r="AA21" s="33"/>
      <c r="AB21" s="33"/>
    </row>
    <row r="22" spans="1:28" s="28" customFormat="1" ht="24">
      <c r="A22" s="55" t="s">
        <v>38</v>
      </c>
      <c r="B22" s="169" t="s">
        <v>20</v>
      </c>
      <c r="C22" s="57" t="s">
        <v>16</v>
      </c>
      <c r="D22" s="58" t="s">
        <v>87</v>
      </c>
      <c r="E22" s="58" t="s">
        <v>17</v>
      </c>
      <c r="F22" s="58" t="s">
        <v>18</v>
      </c>
      <c r="G22" s="58"/>
      <c r="H22" s="58" t="s">
        <v>88</v>
      </c>
      <c r="I22" s="58" t="s">
        <v>126</v>
      </c>
      <c r="J22" s="22"/>
      <c r="K22" s="174"/>
      <c r="L22" s="83"/>
      <c r="M22" s="40"/>
      <c r="N22" s="79" t="s">
        <v>0</v>
      </c>
      <c r="O22" s="79" t="s">
        <v>33</v>
      </c>
      <c r="P22" s="79" t="s">
        <v>34</v>
      </c>
      <c r="Q22" s="79" t="s">
        <v>35</v>
      </c>
      <c r="R22" s="79" t="s">
        <v>36</v>
      </c>
      <c r="S22" s="79" t="s">
        <v>37</v>
      </c>
      <c r="T22" s="79" t="s">
        <v>39</v>
      </c>
      <c r="U22" s="79" t="s">
        <v>132</v>
      </c>
      <c r="W22" s="161"/>
      <c r="X22" s="155"/>
      <c r="Z22" s="33"/>
      <c r="AA22" s="151"/>
      <c r="AB22" s="151"/>
    </row>
    <row r="23" spans="1:28" s="28" customFormat="1">
      <c r="A23" s="40"/>
      <c r="B23" s="170"/>
      <c r="C23" s="59"/>
      <c r="D23" s="171"/>
      <c r="E23" s="172"/>
      <c r="F23" s="172">
        <f>NPV(D15/$D$11,C23:C5001)</f>
        <v>0</v>
      </c>
      <c r="G23" s="172"/>
      <c r="H23" s="172"/>
      <c r="I23" s="172">
        <f>F23+D16</f>
        <v>0</v>
      </c>
      <c r="J23" s="165"/>
      <c r="K23" s="175"/>
      <c r="L23" s="40" t="s">
        <v>2</v>
      </c>
      <c r="M23" s="40"/>
      <c r="N23" s="84">
        <f>F23</f>
        <v>0</v>
      </c>
      <c r="O23" s="84"/>
      <c r="P23" s="84">
        <f>F24</f>
        <v>0</v>
      </c>
      <c r="Q23" s="84"/>
      <c r="R23" s="84"/>
      <c r="S23" s="84"/>
      <c r="T23" s="85"/>
      <c r="U23" s="84"/>
      <c r="V23" s="127"/>
      <c r="W23" s="128"/>
      <c r="X23" s="155"/>
      <c r="Y23" s="154"/>
      <c r="Z23" s="33"/>
      <c r="AA23" s="151"/>
      <c r="AB23" s="151"/>
    </row>
    <row r="24" spans="1:28" s="28" customFormat="1">
      <c r="A24" s="61">
        <v>1</v>
      </c>
      <c r="B24" s="62">
        <v>44197</v>
      </c>
      <c r="C24" s="45">
        <v>0</v>
      </c>
      <c r="D24" s="49">
        <f t="shared" ref="D24:D28" si="0">F23*D$15/$D$11</f>
        <v>0</v>
      </c>
      <c r="E24" s="49">
        <f>C24-D24</f>
        <v>0</v>
      </c>
      <c r="F24" s="49">
        <f>F23-E24</f>
        <v>0</v>
      </c>
      <c r="G24" s="45"/>
      <c r="H24" s="49">
        <f>I$23/D$12</f>
        <v>0</v>
      </c>
      <c r="I24" s="49">
        <f>I23-H24</f>
        <v>0</v>
      </c>
      <c r="J24" s="18"/>
      <c r="K24" s="17"/>
      <c r="L24" s="40" t="s">
        <v>128</v>
      </c>
      <c r="M24" s="40"/>
      <c r="N24" s="84">
        <f>I23</f>
        <v>0</v>
      </c>
      <c r="O24" s="84"/>
      <c r="P24" s="85">
        <f>I24</f>
        <v>0</v>
      </c>
      <c r="Q24" s="85"/>
      <c r="R24" s="85"/>
      <c r="S24" s="85"/>
      <c r="T24" s="85"/>
      <c r="U24" s="84"/>
      <c r="V24" s="127"/>
      <c r="W24" s="153"/>
      <c r="X24" s="155"/>
      <c r="Y24" s="154"/>
      <c r="Z24" s="33"/>
      <c r="AA24" s="151"/>
      <c r="AB24" s="151"/>
    </row>
    <row r="25" spans="1:28" s="28" customFormat="1">
      <c r="A25" s="61">
        <v>2</v>
      </c>
      <c r="B25" s="62">
        <v>44562</v>
      </c>
      <c r="C25" s="45">
        <f>D8</f>
        <v>0</v>
      </c>
      <c r="D25" s="45">
        <f t="shared" si="0"/>
        <v>0</v>
      </c>
      <c r="E25" s="45">
        <f>C25-D25</f>
        <v>0</v>
      </c>
      <c r="F25" s="45">
        <f>F24-E25</f>
        <v>0</v>
      </c>
      <c r="G25" s="45"/>
      <c r="H25" s="45">
        <f>H24</f>
        <v>0</v>
      </c>
      <c r="I25" s="45">
        <f>I24-H25</f>
        <v>0</v>
      </c>
      <c r="J25" s="18"/>
      <c r="K25" s="17"/>
      <c r="L25" s="40" t="s">
        <v>103</v>
      </c>
      <c r="M25" s="40"/>
      <c r="N25" s="85"/>
      <c r="O25" s="85"/>
      <c r="P25" s="85">
        <f>SUM(D24)</f>
        <v>0</v>
      </c>
      <c r="Q25" s="85"/>
      <c r="R25" s="85"/>
      <c r="S25" s="85"/>
      <c r="T25" s="85"/>
      <c r="U25" s="84"/>
      <c r="V25" s="127"/>
      <c r="W25" s="127"/>
      <c r="X25" s="155"/>
      <c r="Z25" s="33"/>
      <c r="AA25" s="33"/>
      <c r="AB25" s="33"/>
    </row>
    <row r="26" spans="1:28" s="28" customFormat="1">
      <c r="A26" s="61">
        <v>3</v>
      </c>
      <c r="B26" s="62">
        <v>44927</v>
      </c>
      <c r="C26" s="45">
        <f t="shared" ref="C26:C28" si="1">C25</f>
        <v>0</v>
      </c>
      <c r="D26" s="45">
        <f t="shared" si="0"/>
        <v>0</v>
      </c>
      <c r="E26" s="45">
        <f>C26-D26</f>
        <v>0</v>
      </c>
      <c r="F26" s="45">
        <f>F25-E26</f>
        <v>0</v>
      </c>
      <c r="G26" s="45"/>
      <c r="H26" s="45">
        <f t="shared" ref="H26:H28" si="2">H25</f>
        <v>0</v>
      </c>
      <c r="I26" s="45">
        <f>I25-H26</f>
        <v>0</v>
      </c>
      <c r="J26" s="18"/>
      <c r="K26" s="17"/>
      <c r="L26" s="40" t="s">
        <v>102</v>
      </c>
      <c r="M26" s="40"/>
      <c r="N26" s="85"/>
      <c r="O26" s="85"/>
      <c r="P26" s="84">
        <f>SUM(H24)</f>
        <v>0</v>
      </c>
      <c r="Q26" s="84"/>
      <c r="R26" s="84"/>
      <c r="S26" s="84"/>
      <c r="T26" s="85"/>
      <c r="U26" s="84"/>
      <c r="V26" s="127"/>
      <c r="W26" s="153"/>
      <c r="X26" s="155"/>
      <c r="Z26" s="33"/>
      <c r="AA26" s="33"/>
      <c r="AB26" s="33"/>
    </row>
    <row r="27" spans="1:28" s="28" customFormat="1">
      <c r="A27" s="61">
        <v>4</v>
      </c>
      <c r="B27" s="62">
        <v>45292</v>
      </c>
      <c r="C27" s="45">
        <f t="shared" si="1"/>
        <v>0</v>
      </c>
      <c r="D27" s="45">
        <f t="shared" si="0"/>
        <v>0</v>
      </c>
      <c r="E27" s="45">
        <f>C27-D27</f>
        <v>0</v>
      </c>
      <c r="F27" s="45">
        <f>F26-E27</f>
        <v>0</v>
      </c>
      <c r="G27" s="45"/>
      <c r="H27" s="45">
        <f t="shared" si="2"/>
        <v>0</v>
      </c>
      <c r="I27" s="45">
        <f>I26-H27</f>
        <v>0</v>
      </c>
      <c r="J27" s="18"/>
      <c r="K27" s="17"/>
      <c r="L27" s="83" t="s">
        <v>12</v>
      </c>
      <c r="M27" s="40"/>
      <c r="N27" s="85"/>
      <c r="O27" s="85"/>
      <c r="P27" s="84"/>
      <c r="Q27" s="84"/>
      <c r="R27" s="84"/>
      <c r="S27" s="84"/>
      <c r="T27" s="85"/>
      <c r="U27" s="84"/>
      <c r="V27" s="127"/>
      <c r="W27" s="153"/>
      <c r="X27" s="155"/>
      <c r="Z27" s="33"/>
      <c r="AA27" s="33"/>
      <c r="AB27" s="33"/>
    </row>
    <row r="28" spans="1:28" s="28" customFormat="1">
      <c r="A28" s="61">
        <v>5</v>
      </c>
      <c r="B28" s="62">
        <v>45658</v>
      </c>
      <c r="C28" s="45">
        <f t="shared" si="1"/>
        <v>0</v>
      </c>
      <c r="D28" s="45">
        <f t="shared" si="0"/>
        <v>0</v>
      </c>
      <c r="E28" s="45">
        <f>C28-D28</f>
        <v>0</v>
      </c>
      <c r="F28" s="45">
        <f>F27-E28</f>
        <v>0</v>
      </c>
      <c r="G28" s="45"/>
      <c r="H28" s="45">
        <f t="shared" si="2"/>
        <v>0</v>
      </c>
      <c r="I28" s="45">
        <f>I27-H28</f>
        <v>0</v>
      </c>
      <c r="J28" s="18"/>
      <c r="K28" s="17"/>
      <c r="L28" s="51" t="s">
        <v>11</v>
      </c>
      <c r="M28" s="40"/>
      <c r="N28" s="85"/>
      <c r="O28" s="85"/>
      <c r="P28" s="85">
        <f>SUM(C25:C101)</f>
        <v>0</v>
      </c>
      <c r="Q28" s="85">
        <f>SUM(C26:C101)</f>
        <v>0</v>
      </c>
      <c r="R28" s="85">
        <f>SUM(C27:C101)</f>
        <v>0</v>
      </c>
      <c r="S28" s="85">
        <f>SUM(C28:C101)</f>
        <v>0</v>
      </c>
      <c r="T28" s="85">
        <f>SUM(C29:C104)</f>
        <v>0</v>
      </c>
      <c r="U28" s="84">
        <f>SUM(C48:C104)</f>
        <v>0</v>
      </c>
      <c r="V28" s="27"/>
      <c r="W28" s="127"/>
      <c r="X28" s="155"/>
      <c r="Z28" s="33"/>
      <c r="AA28" s="33"/>
      <c r="AB28" s="33"/>
    </row>
    <row r="29" spans="1:28" s="28" customFormat="1">
      <c r="A29" s="61"/>
      <c r="B29" s="62"/>
      <c r="C29" s="45"/>
      <c r="D29" s="45"/>
      <c r="E29" s="45"/>
      <c r="F29" s="45"/>
      <c r="G29" s="45"/>
      <c r="H29" s="45"/>
      <c r="I29" s="45"/>
      <c r="J29" s="18"/>
      <c r="K29" s="17"/>
      <c r="L29" s="51" t="s">
        <v>13</v>
      </c>
      <c r="M29" s="40"/>
      <c r="N29" s="85"/>
      <c r="O29" s="86">
        <f>O27*O23/$D$11</f>
        <v>0</v>
      </c>
      <c r="P29" s="86">
        <f>P27*P23/$D$11</f>
        <v>0</v>
      </c>
      <c r="Q29" s="85"/>
      <c r="R29" s="85"/>
      <c r="S29" s="85"/>
      <c r="T29" s="85"/>
      <c r="U29" s="85"/>
      <c r="V29" s="127"/>
      <c r="W29" s="153"/>
      <c r="X29" s="155"/>
      <c r="Z29" s="33"/>
      <c r="AA29" s="33"/>
      <c r="AB29" s="33"/>
    </row>
    <row r="30" spans="1:28" s="28" customFormat="1">
      <c r="A30" s="61"/>
      <c r="B30" s="62"/>
      <c r="C30" s="45"/>
      <c r="D30" s="45"/>
      <c r="E30" s="45"/>
      <c r="F30" s="45"/>
      <c r="G30" s="45"/>
      <c r="H30" s="45"/>
      <c r="I30" s="45"/>
      <c r="J30" s="18"/>
      <c r="K30" s="17"/>
      <c r="L30" s="40" t="s">
        <v>14</v>
      </c>
      <c r="M30" s="40"/>
      <c r="N30" s="85"/>
      <c r="O30" s="80">
        <f>$D$15*O28</f>
        <v>0</v>
      </c>
      <c r="P30" s="80">
        <f>$D$15*P28</f>
        <v>0</v>
      </c>
      <c r="Q30" s="84"/>
      <c r="R30" s="84"/>
      <c r="S30" s="84"/>
      <c r="T30" s="84"/>
      <c r="U30" s="84"/>
      <c r="V30" s="127"/>
      <c r="W30" s="153"/>
      <c r="X30" s="155"/>
      <c r="Z30" s="33"/>
      <c r="AA30" s="151"/>
      <c r="AB30" s="151"/>
    </row>
    <row r="31" spans="1:28" s="28" customFormat="1">
      <c r="A31" s="61"/>
      <c r="B31" s="62"/>
      <c r="C31" s="45"/>
      <c r="D31" s="45"/>
      <c r="E31" s="45"/>
      <c r="F31" s="45"/>
      <c r="G31" s="45"/>
      <c r="H31" s="45"/>
      <c r="I31" s="45"/>
      <c r="J31" s="18"/>
      <c r="K31" s="17"/>
      <c r="L31" s="40" t="s">
        <v>104</v>
      </c>
      <c r="M31" s="40"/>
      <c r="N31" s="84"/>
      <c r="O31" s="84"/>
      <c r="P31" s="85"/>
      <c r="Q31" s="84"/>
      <c r="R31" s="84"/>
      <c r="S31" s="84"/>
      <c r="T31" s="84"/>
      <c r="U31" s="84"/>
      <c r="V31" s="127"/>
      <c r="W31" s="153"/>
      <c r="X31" s="155"/>
      <c r="Z31" s="33"/>
      <c r="AA31" s="151"/>
      <c r="AB31" s="151"/>
    </row>
    <row r="32" spans="1:28" s="28" customFormat="1">
      <c r="A32" s="61"/>
      <c r="B32" s="62"/>
      <c r="C32" s="45"/>
      <c r="D32" s="45"/>
      <c r="E32" s="45"/>
      <c r="F32" s="45"/>
      <c r="G32" s="45"/>
      <c r="H32" s="45"/>
      <c r="I32" s="45"/>
      <c r="J32" s="18"/>
      <c r="K32" s="17"/>
      <c r="L32" s="40" t="s">
        <v>124</v>
      </c>
      <c r="M32" s="40"/>
      <c r="N32" s="85"/>
      <c r="O32" s="85"/>
      <c r="P32" s="84">
        <f>SUM(E24)</f>
        <v>0</v>
      </c>
      <c r="Q32" s="84"/>
      <c r="R32" s="84"/>
      <c r="S32" s="84"/>
      <c r="T32" s="85"/>
      <c r="U32" s="84"/>
      <c r="V32" s="127"/>
      <c r="W32" s="128"/>
      <c r="X32" s="155"/>
      <c r="Y32" s="154"/>
      <c r="Z32" s="33"/>
      <c r="AA32" s="151"/>
      <c r="AB32" s="151"/>
    </row>
    <row r="33" spans="1:28" s="28" customFormat="1" ht="13.5" thickBot="1">
      <c r="A33" s="61"/>
      <c r="B33" s="62"/>
      <c r="C33" s="45"/>
      <c r="D33" s="45"/>
      <c r="E33" s="45"/>
      <c r="F33" s="45"/>
      <c r="G33" s="45"/>
      <c r="H33" s="45"/>
      <c r="I33" s="45"/>
      <c r="J33" s="18"/>
      <c r="K33" s="17"/>
      <c r="L33" s="40"/>
      <c r="M33" s="40"/>
      <c r="N33" s="84"/>
      <c r="O33" s="84"/>
      <c r="P33" s="84"/>
      <c r="Q33" s="84"/>
      <c r="R33" s="84"/>
      <c r="S33" s="84"/>
      <c r="T33" s="84"/>
      <c r="U33" s="84"/>
      <c r="V33" s="127"/>
      <c r="W33" s="153"/>
      <c r="X33" s="155"/>
      <c r="Y33" s="154"/>
      <c r="Z33" s="33"/>
      <c r="AA33" s="151"/>
      <c r="AB33" s="151"/>
    </row>
    <row r="34" spans="1:28" s="28" customFormat="1">
      <c r="A34" s="61"/>
      <c r="B34" s="62"/>
      <c r="C34" s="45"/>
      <c r="D34" s="45"/>
      <c r="E34" s="45"/>
      <c r="F34" s="45"/>
      <c r="G34" s="45"/>
      <c r="H34" s="45"/>
      <c r="I34" s="45"/>
      <c r="J34" s="18"/>
      <c r="K34" s="27"/>
      <c r="L34" s="129" t="s">
        <v>21</v>
      </c>
      <c r="M34" s="160"/>
      <c r="N34" s="131"/>
      <c r="O34" s="45"/>
      <c r="P34" s="87"/>
      <c r="Q34" s="87"/>
      <c r="R34" s="88" t="s">
        <v>113</v>
      </c>
      <c r="S34" s="87"/>
      <c r="T34" s="45"/>
      <c r="U34" s="45"/>
      <c r="V34" s="27"/>
      <c r="X34" s="155"/>
      <c r="Z34" s="33"/>
      <c r="AA34" s="33"/>
      <c r="AB34" s="33"/>
    </row>
    <row r="35" spans="1:28" s="28" customFormat="1">
      <c r="A35" s="61"/>
      <c r="B35" s="62"/>
      <c r="C35" s="45"/>
      <c r="D35" s="45"/>
      <c r="E35" s="45"/>
      <c r="F35" s="45"/>
      <c r="G35" s="45"/>
      <c r="H35" s="45"/>
      <c r="I35" s="45"/>
      <c r="J35" s="18"/>
      <c r="K35" s="27"/>
      <c r="L35" s="133" t="s">
        <v>129</v>
      </c>
      <c r="M35" s="44"/>
      <c r="N35" s="134">
        <f>I23</f>
        <v>0</v>
      </c>
      <c r="O35" s="45"/>
      <c r="P35" s="87"/>
      <c r="Q35" s="87"/>
      <c r="R35" s="89" t="s">
        <v>112</v>
      </c>
      <c r="S35" s="87"/>
      <c r="T35" s="45"/>
      <c r="U35" s="45"/>
      <c r="V35" s="27"/>
      <c r="W35" s="161"/>
      <c r="X35" s="155"/>
      <c r="Z35" s="33"/>
      <c r="AA35" s="33"/>
      <c r="AB35" s="33"/>
    </row>
    <row r="36" spans="1:28" s="28" customFormat="1">
      <c r="A36" s="61"/>
      <c r="B36" s="62"/>
      <c r="C36" s="45"/>
      <c r="D36" s="45"/>
      <c r="E36" s="45"/>
      <c r="F36" s="45"/>
      <c r="G36" s="45"/>
      <c r="H36" s="45"/>
      <c r="I36" s="45"/>
      <c r="J36" s="18"/>
      <c r="K36" s="27"/>
      <c r="L36" s="133" t="s">
        <v>22</v>
      </c>
      <c r="M36" s="44"/>
      <c r="N36" s="134">
        <f>-F23</f>
        <v>0</v>
      </c>
      <c r="O36" s="45"/>
      <c r="P36" s="35" t="s">
        <v>2</v>
      </c>
      <c r="Q36" s="87"/>
      <c r="R36" s="87"/>
      <c r="S36" s="87"/>
      <c r="T36" s="45"/>
      <c r="U36" s="45"/>
      <c r="V36" s="27"/>
      <c r="W36" s="161"/>
      <c r="X36" s="155"/>
      <c r="Z36" s="33"/>
      <c r="AA36" s="33"/>
      <c r="AB36" s="33"/>
    </row>
    <row r="37" spans="1:28" s="28" customFormat="1">
      <c r="A37" s="61"/>
      <c r="B37" s="62"/>
      <c r="C37" s="45"/>
      <c r="D37" s="45"/>
      <c r="E37" s="45"/>
      <c r="F37" s="45"/>
      <c r="G37" s="45"/>
      <c r="H37" s="45"/>
      <c r="I37" s="45"/>
      <c r="J37" s="18"/>
      <c r="K37" s="27"/>
      <c r="L37" s="133" t="s">
        <v>25</v>
      </c>
      <c r="M37" s="44"/>
      <c r="N37" s="134">
        <f>-D16</f>
        <v>0</v>
      </c>
      <c r="O37" s="45"/>
      <c r="P37" s="35" t="s">
        <v>128</v>
      </c>
      <c r="Q37" s="87"/>
      <c r="R37" s="87"/>
      <c r="S37" s="87"/>
      <c r="T37" s="45"/>
      <c r="U37" s="45"/>
      <c r="V37" s="27"/>
      <c r="W37" s="161"/>
      <c r="X37" s="155"/>
      <c r="Z37" s="33"/>
      <c r="AA37" s="151"/>
      <c r="AB37" s="151"/>
    </row>
    <row r="38" spans="1:28" s="28" customFormat="1">
      <c r="A38" s="61"/>
      <c r="B38" s="62"/>
      <c r="C38" s="45"/>
      <c r="D38" s="45"/>
      <c r="E38" s="45"/>
      <c r="F38" s="45"/>
      <c r="G38" s="45"/>
      <c r="H38" s="45"/>
      <c r="I38" s="45"/>
      <c r="J38" s="18"/>
      <c r="K38" s="27"/>
      <c r="L38" s="162"/>
      <c r="M38" s="44"/>
      <c r="N38" s="134"/>
      <c r="O38" s="45"/>
      <c r="P38" s="87"/>
      <c r="Q38" s="87"/>
      <c r="R38" s="87"/>
      <c r="S38" s="87"/>
      <c r="T38" s="45"/>
      <c r="U38" s="45"/>
      <c r="V38" s="27"/>
      <c r="W38" s="161"/>
      <c r="X38" s="155"/>
      <c r="Z38" s="33"/>
      <c r="AA38" s="151"/>
      <c r="AB38" s="151"/>
    </row>
    <row r="39" spans="1:28" s="28" customFormat="1" ht="12.75" customHeight="1">
      <c r="A39" s="61"/>
      <c r="B39" s="62"/>
      <c r="C39" s="45"/>
      <c r="D39" s="45"/>
      <c r="E39" s="45"/>
      <c r="F39" s="45"/>
      <c r="G39" s="45"/>
      <c r="H39" s="45"/>
      <c r="I39" s="45"/>
      <c r="J39" s="18"/>
      <c r="K39" s="27"/>
      <c r="L39" s="137" t="s">
        <v>105</v>
      </c>
      <c r="M39" s="44"/>
      <c r="N39" s="134"/>
      <c r="O39" s="45"/>
      <c r="P39" s="503" t="s">
        <v>186</v>
      </c>
      <c r="Q39" s="503"/>
      <c r="R39" s="503"/>
      <c r="S39" s="503"/>
      <c r="T39" s="45"/>
      <c r="U39" s="45"/>
      <c r="V39" s="27"/>
      <c r="W39" s="151"/>
      <c r="X39" s="155"/>
      <c r="Z39" s="33"/>
      <c r="AA39" s="33"/>
      <c r="AB39" s="33"/>
    </row>
    <row r="40" spans="1:28" s="28" customFormat="1">
      <c r="A40" s="61"/>
      <c r="B40" s="62"/>
      <c r="C40" s="45"/>
      <c r="D40" s="45"/>
      <c r="E40" s="45"/>
      <c r="F40" s="45"/>
      <c r="G40" s="45"/>
      <c r="H40" s="45"/>
      <c r="I40" s="45"/>
      <c r="J40" s="18"/>
      <c r="K40" s="27"/>
      <c r="L40" s="133" t="s">
        <v>24</v>
      </c>
      <c r="M40" s="44"/>
      <c r="N40" s="134">
        <f>D24</f>
        <v>0</v>
      </c>
      <c r="O40" s="45"/>
      <c r="P40" s="503"/>
      <c r="Q40" s="503"/>
      <c r="R40" s="503"/>
      <c r="S40" s="503"/>
      <c r="T40" s="45"/>
      <c r="U40" s="45"/>
      <c r="V40" s="27"/>
      <c r="W40" s="161"/>
      <c r="X40" s="155"/>
      <c r="Z40" s="33"/>
      <c r="AA40" s="33"/>
      <c r="AB40" s="33"/>
    </row>
    <row r="41" spans="1:28" s="28" customFormat="1">
      <c r="A41" s="61"/>
      <c r="B41" s="62"/>
      <c r="C41" s="45"/>
      <c r="D41" s="45"/>
      <c r="E41" s="45"/>
      <c r="F41" s="45"/>
      <c r="G41" s="45"/>
      <c r="H41" s="45"/>
      <c r="I41" s="45"/>
      <c r="J41" s="18"/>
      <c r="K41" s="27"/>
      <c r="L41" s="133" t="s">
        <v>25</v>
      </c>
      <c r="M41" s="44"/>
      <c r="N41" s="134">
        <f>-C24</f>
        <v>0</v>
      </c>
      <c r="O41" s="45"/>
      <c r="P41" s="503"/>
      <c r="Q41" s="503"/>
      <c r="R41" s="503"/>
      <c r="S41" s="503"/>
      <c r="T41" s="45"/>
      <c r="U41" s="45"/>
      <c r="V41" s="27"/>
      <c r="X41" s="155"/>
      <c r="Z41" s="33"/>
      <c r="AA41" s="33"/>
      <c r="AB41" s="33"/>
    </row>
    <row r="42" spans="1:28" s="28" customFormat="1">
      <c r="A42" s="61"/>
      <c r="B42" s="62"/>
      <c r="C42" s="45"/>
      <c r="D42" s="45"/>
      <c r="E42" s="45"/>
      <c r="F42" s="45"/>
      <c r="G42" s="45"/>
      <c r="H42" s="45"/>
      <c r="I42" s="45"/>
      <c r="J42" s="18"/>
      <c r="K42" s="27"/>
      <c r="L42" s="133" t="s">
        <v>23</v>
      </c>
      <c r="M42" s="44"/>
      <c r="N42" s="134">
        <f>E24</f>
        <v>0</v>
      </c>
      <c r="O42" s="45"/>
      <c r="P42" s="503"/>
      <c r="Q42" s="503"/>
      <c r="R42" s="503"/>
      <c r="S42" s="503"/>
      <c r="T42" s="45"/>
      <c r="U42" s="45"/>
      <c r="V42" s="27"/>
      <c r="W42" s="161"/>
      <c r="X42" s="155"/>
      <c r="Z42" s="33"/>
      <c r="AA42" s="33"/>
      <c r="AB42" s="33"/>
    </row>
    <row r="43" spans="1:28" s="28" customFormat="1">
      <c r="A43" s="61"/>
      <c r="B43" s="62"/>
      <c r="C43" s="45"/>
      <c r="D43" s="45"/>
      <c r="E43" s="45"/>
      <c r="F43" s="45"/>
      <c r="G43" s="45"/>
      <c r="H43" s="45"/>
      <c r="I43" s="45"/>
      <c r="J43" s="18"/>
      <c r="K43" s="27"/>
      <c r="L43" s="133" t="s">
        <v>166</v>
      </c>
      <c r="M43" s="44"/>
      <c r="N43" s="138">
        <f>H24</f>
        <v>0</v>
      </c>
      <c r="O43" s="45"/>
      <c r="P43" s="504"/>
      <c r="Q43" s="504"/>
      <c r="R43" s="504"/>
      <c r="S43" s="504"/>
      <c r="T43" s="45"/>
      <c r="U43" s="45"/>
      <c r="V43" s="27"/>
      <c r="W43" s="161"/>
      <c r="X43" s="155"/>
      <c r="Z43" s="33"/>
      <c r="AA43" s="33"/>
      <c r="AB43" s="33"/>
    </row>
    <row r="44" spans="1:28" s="28" customFormat="1" ht="13.5" thickBot="1">
      <c r="A44" s="61"/>
      <c r="B44" s="62"/>
      <c r="C44" s="45"/>
      <c r="D44" s="45"/>
      <c r="E44" s="45"/>
      <c r="F44" s="45"/>
      <c r="G44" s="45"/>
      <c r="H44" s="45"/>
      <c r="I44" s="45"/>
      <c r="J44" s="18"/>
      <c r="K44" s="27"/>
      <c r="L44" s="139" t="s">
        <v>26</v>
      </c>
      <c r="M44" s="163"/>
      <c r="N44" s="141">
        <f>-H24</f>
        <v>0</v>
      </c>
      <c r="O44" s="45"/>
      <c r="P44" s="504"/>
      <c r="Q44" s="504"/>
      <c r="R44" s="504"/>
      <c r="S44" s="504"/>
      <c r="T44" s="45"/>
      <c r="U44" s="45"/>
      <c r="V44" s="27"/>
      <c r="W44" s="161"/>
      <c r="X44" s="155"/>
      <c r="Z44" s="33"/>
      <c r="AA44" s="33"/>
      <c r="AB44" s="33"/>
    </row>
    <row r="45" spans="1:28" s="28" customFormat="1">
      <c r="A45" s="61"/>
      <c r="B45" s="62"/>
      <c r="C45" s="45"/>
      <c r="D45" s="45"/>
      <c r="E45" s="45"/>
      <c r="F45" s="45"/>
      <c r="G45" s="45"/>
      <c r="H45" s="45"/>
      <c r="I45" s="45"/>
      <c r="J45" s="18"/>
      <c r="K45" s="27"/>
      <c r="N45" s="27"/>
      <c r="O45" s="27"/>
      <c r="P45" s="454"/>
      <c r="Q45" s="454"/>
      <c r="R45" s="454"/>
      <c r="S45" s="454"/>
      <c r="T45" s="27"/>
      <c r="U45" s="27"/>
      <c r="V45" s="27"/>
      <c r="W45" s="161"/>
      <c r="X45" s="155"/>
      <c r="Z45" s="33"/>
      <c r="AA45" s="151"/>
      <c r="AB45" s="151"/>
    </row>
    <row r="46" spans="1:28" s="28" customFormat="1">
      <c r="A46" s="179"/>
      <c r="B46" s="180"/>
      <c r="C46" s="27"/>
      <c r="D46" s="27"/>
      <c r="E46" s="27"/>
      <c r="F46" s="27"/>
      <c r="G46" s="27"/>
      <c r="H46" s="27"/>
      <c r="I46" s="27"/>
      <c r="J46" s="18"/>
      <c r="K46" s="27"/>
      <c r="N46" s="142">
        <f>SUM(N40:N44)</f>
        <v>0</v>
      </c>
      <c r="O46" s="27"/>
      <c r="P46" s="27"/>
      <c r="Q46" s="27"/>
      <c r="R46" s="27"/>
      <c r="S46" s="27"/>
      <c r="T46" s="27"/>
      <c r="U46" s="27"/>
      <c r="V46" s="27"/>
      <c r="W46" s="161"/>
      <c r="X46" s="155"/>
      <c r="Z46" s="33"/>
      <c r="AA46" s="151"/>
      <c r="AB46" s="151"/>
    </row>
    <row r="47" spans="1:28" s="28" customFormat="1">
      <c r="A47" s="179"/>
      <c r="B47" s="180"/>
      <c r="C47" s="27"/>
      <c r="D47" s="27"/>
      <c r="E47" s="27"/>
      <c r="F47" s="27"/>
      <c r="G47" s="27"/>
      <c r="H47" s="27"/>
      <c r="I47" s="27"/>
      <c r="J47" s="18"/>
      <c r="K47" s="27"/>
      <c r="L47" s="27"/>
      <c r="N47" s="27"/>
      <c r="O47" s="27"/>
      <c r="P47" s="27"/>
      <c r="Q47" s="27"/>
      <c r="R47" s="27"/>
      <c r="S47" s="27"/>
      <c r="T47" s="27"/>
      <c r="U47" s="27"/>
      <c r="V47" s="27"/>
      <c r="W47" s="151"/>
      <c r="X47" s="155"/>
      <c r="Z47" s="33"/>
      <c r="AA47" s="33"/>
      <c r="AB47" s="33"/>
    </row>
    <row r="48" spans="1:28" s="28" customFormat="1">
      <c r="A48" s="179"/>
      <c r="B48" s="180"/>
      <c r="C48" s="27"/>
      <c r="D48" s="27"/>
      <c r="E48" s="27"/>
      <c r="F48" s="27"/>
      <c r="G48" s="27"/>
      <c r="H48" s="27"/>
      <c r="I48" s="27"/>
      <c r="J48" s="18"/>
      <c r="K48" s="27"/>
      <c r="L48" s="27"/>
      <c r="N48" s="27"/>
      <c r="O48" s="27"/>
      <c r="P48" s="27"/>
      <c r="Q48" s="27"/>
      <c r="R48" s="27"/>
      <c r="S48" s="27"/>
      <c r="T48" s="27"/>
      <c r="U48" s="27"/>
      <c r="V48" s="27"/>
      <c r="W48" s="161"/>
      <c r="X48" s="155"/>
      <c r="Z48" s="33"/>
      <c r="AA48" s="33"/>
      <c r="AB48" s="33"/>
    </row>
    <row r="49" spans="1:28" s="28" customFormat="1">
      <c r="A49" s="179"/>
      <c r="B49" s="180"/>
      <c r="C49" s="27"/>
      <c r="D49" s="27"/>
      <c r="E49" s="27"/>
      <c r="F49" s="27"/>
      <c r="G49" s="27"/>
      <c r="H49" s="27"/>
      <c r="I49" s="27"/>
      <c r="J49" s="18"/>
      <c r="K49" s="27"/>
      <c r="L49" s="27"/>
      <c r="N49" s="27"/>
      <c r="O49" s="27"/>
      <c r="P49" s="27"/>
      <c r="Q49" s="27"/>
      <c r="R49" s="27"/>
      <c r="S49" s="27"/>
      <c r="T49" s="27"/>
      <c r="U49" s="27"/>
      <c r="V49" s="27"/>
      <c r="X49" s="155"/>
      <c r="Z49" s="33"/>
      <c r="AA49" s="33"/>
      <c r="AB49" s="33"/>
    </row>
    <row r="50" spans="1:28" s="28" customFormat="1">
      <c r="A50" s="179"/>
      <c r="B50" s="180"/>
      <c r="C50" s="27"/>
      <c r="D50" s="27"/>
      <c r="E50" s="27"/>
      <c r="F50" s="27"/>
      <c r="G50" s="27"/>
      <c r="H50" s="27"/>
      <c r="I50" s="27"/>
      <c r="J50" s="18"/>
      <c r="K50" s="27"/>
      <c r="L50" s="27"/>
      <c r="N50" s="27"/>
      <c r="O50" s="27"/>
      <c r="P50" s="27"/>
      <c r="Q50" s="27"/>
      <c r="R50" s="27"/>
      <c r="S50" s="27"/>
      <c r="T50" s="27"/>
      <c r="U50" s="27"/>
      <c r="V50" s="27"/>
      <c r="W50" s="161"/>
      <c r="X50" s="155"/>
      <c r="Z50" s="33"/>
      <c r="AA50" s="33"/>
      <c r="AB50" s="33"/>
    </row>
    <row r="51" spans="1:28" s="28" customFormat="1">
      <c r="A51" s="179"/>
      <c r="B51" s="180"/>
      <c r="C51" s="27"/>
      <c r="D51" s="27"/>
      <c r="E51" s="27"/>
      <c r="F51" s="27"/>
      <c r="G51" s="27"/>
      <c r="H51" s="27"/>
      <c r="I51" s="27"/>
      <c r="J51" s="18"/>
      <c r="K51" s="27"/>
      <c r="L51" s="27"/>
      <c r="N51" s="27"/>
      <c r="O51" s="27"/>
      <c r="P51" s="27"/>
      <c r="Q51" s="27"/>
      <c r="R51" s="27"/>
      <c r="S51" s="27"/>
      <c r="T51" s="27"/>
      <c r="U51" s="27"/>
      <c r="V51" s="27"/>
      <c r="W51" s="161"/>
      <c r="X51" s="155"/>
      <c r="Z51" s="33"/>
      <c r="AA51" s="33"/>
      <c r="AB51" s="33"/>
    </row>
    <row r="52" spans="1:28" s="28" customFormat="1">
      <c r="A52" s="179"/>
      <c r="B52" s="180"/>
      <c r="C52" s="27"/>
      <c r="D52" s="27"/>
      <c r="E52" s="27"/>
      <c r="F52" s="27"/>
      <c r="G52" s="27"/>
      <c r="H52" s="27"/>
      <c r="I52" s="27"/>
      <c r="J52" s="18"/>
      <c r="K52" s="27"/>
      <c r="L52" s="27"/>
      <c r="N52" s="27"/>
      <c r="O52" s="27"/>
      <c r="P52" s="27"/>
      <c r="Q52" s="27"/>
      <c r="R52" s="27"/>
      <c r="S52" s="27"/>
      <c r="T52" s="27"/>
      <c r="U52" s="27"/>
      <c r="V52" s="27"/>
      <c r="W52" s="161"/>
      <c r="X52" s="155"/>
      <c r="Z52" s="33"/>
      <c r="AA52" s="33"/>
      <c r="AB52" s="33"/>
    </row>
    <row r="53" spans="1:28" s="28" customFormat="1">
      <c r="A53" s="179"/>
      <c r="B53" s="180"/>
      <c r="C53" s="27"/>
      <c r="D53" s="27"/>
      <c r="E53" s="27"/>
      <c r="F53" s="27"/>
      <c r="G53" s="27"/>
      <c r="H53" s="27"/>
      <c r="I53" s="27"/>
      <c r="J53" s="18"/>
      <c r="K53" s="27"/>
      <c r="L53" s="27"/>
      <c r="N53" s="27"/>
      <c r="O53" s="27"/>
      <c r="P53" s="27"/>
      <c r="Q53" s="27"/>
      <c r="R53" s="27"/>
      <c r="S53" s="27"/>
      <c r="T53" s="27"/>
      <c r="U53" s="27"/>
      <c r="V53" s="27"/>
      <c r="W53" s="161"/>
      <c r="X53" s="155"/>
      <c r="Z53" s="33"/>
      <c r="AA53" s="33"/>
      <c r="AB53" s="33"/>
    </row>
    <row r="54" spans="1:28" s="28" customFormat="1">
      <c r="A54" s="179"/>
      <c r="B54" s="180"/>
      <c r="C54" s="27"/>
      <c r="D54" s="27"/>
      <c r="E54" s="27"/>
      <c r="F54" s="27"/>
      <c r="G54" s="27"/>
      <c r="H54" s="27"/>
      <c r="I54" s="27"/>
      <c r="J54" s="18"/>
      <c r="K54" s="27"/>
      <c r="L54" s="27"/>
      <c r="N54" s="27"/>
      <c r="O54" s="27"/>
      <c r="P54" s="27"/>
      <c r="Q54" s="27"/>
      <c r="R54" s="27"/>
      <c r="S54" s="27"/>
      <c r="T54" s="27"/>
      <c r="U54" s="27"/>
      <c r="V54" s="27"/>
      <c r="W54" s="161"/>
      <c r="X54" s="155"/>
      <c r="Z54" s="33"/>
      <c r="AA54" s="33"/>
      <c r="AB54" s="33"/>
    </row>
    <row r="55" spans="1:28" s="28" customFormat="1">
      <c r="A55" s="179"/>
      <c r="B55" s="180"/>
      <c r="C55" s="27"/>
      <c r="D55" s="27"/>
      <c r="E55" s="27"/>
      <c r="F55" s="27"/>
      <c r="G55" s="27"/>
      <c r="H55" s="27"/>
      <c r="I55" s="27"/>
      <c r="J55" s="18"/>
      <c r="K55" s="27"/>
      <c r="L55" s="27"/>
      <c r="N55" s="27"/>
      <c r="O55" s="27"/>
      <c r="P55" s="27"/>
      <c r="Q55" s="27"/>
      <c r="R55" s="27"/>
      <c r="S55" s="27"/>
      <c r="T55" s="27"/>
      <c r="U55" s="27"/>
      <c r="V55" s="27"/>
      <c r="W55" s="151"/>
      <c r="X55" s="155"/>
      <c r="Z55" s="33"/>
      <c r="AA55" s="33"/>
      <c r="AB55" s="33"/>
    </row>
    <row r="56" spans="1:28" s="28" customFormat="1">
      <c r="A56" s="179"/>
      <c r="B56" s="180"/>
      <c r="C56" s="27"/>
      <c r="D56" s="27"/>
      <c r="E56" s="27"/>
      <c r="F56" s="27"/>
      <c r="G56" s="27"/>
      <c r="H56" s="27"/>
      <c r="I56" s="27"/>
      <c r="J56" s="18"/>
      <c r="K56" s="27"/>
      <c r="L56" s="27"/>
      <c r="N56" s="27"/>
      <c r="O56" s="27"/>
      <c r="P56" s="27"/>
      <c r="Q56" s="27"/>
      <c r="R56" s="27"/>
      <c r="S56" s="27"/>
      <c r="T56" s="27"/>
      <c r="U56" s="27"/>
      <c r="V56" s="27"/>
      <c r="W56" s="161"/>
      <c r="X56" s="155"/>
      <c r="Z56" s="33"/>
      <c r="AA56" s="33"/>
      <c r="AB56" s="33"/>
    </row>
    <row r="57" spans="1:28" s="28" customFormat="1">
      <c r="A57" s="179"/>
      <c r="B57" s="180"/>
      <c r="C57" s="27"/>
      <c r="D57" s="27"/>
      <c r="E57" s="27"/>
      <c r="F57" s="27"/>
      <c r="G57" s="27"/>
      <c r="H57" s="27"/>
      <c r="I57" s="27"/>
      <c r="J57" s="18"/>
      <c r="K57" s="27"/>
      <c r="L57" s="27"/>
      <c r="N57" s="27"/>
      <c r="O57" s="27"/>
      <c r="P57" s="27"/>
      <c r="Q57" s="27"/>
      <c r="R57" s="27"/>
      <c r="S57" s="27"/>
      <c r="T57" s="27"/>
      <c r="U57" s="27"/>
      <c r="V57" s="27"/>
      <c r="X57" s="155"/>
      <c r="Z57" s="33"/>
      <c r="AA57" s="33"/>
      <c r="AB57" s="33"/>
    </row>
    <row r="58" spans="1:28" s="28" customFormat="1">
      <c r="A58" s="179"/>
      <c r="B58" s="180"/>
      <c r="C58" s="27"/>
      <c r="D58" s="27"/>
      <c r="E58" s="27"/>
      <c r="F58" s="27"/>
      <c r="G58" s="27"/>
      <c r="H58" s="27"/>
      <c r="I58" s="27"/>
      <c r="J58" s="18"/>
      <c r="K58" s="27"/>
      <c r="L58" s="27"/>
      <c r="N58" s="27"/>
      <c r="O58" s="27"/>
      <c r="P58" s="27"/>
      <c r="Q58" s="27"/>
      <c r="R58" s="27"/>
      <c r="S58" s="27"/>
      <c r="T58" s="27"/>
      <c r="U58" s="27"/>
      <c r="V58" s="27"/>
      <c r="W58" s="161"/>
      <c r="X58" s="155"/>
      <c r="Z58" s="33"/>
      <c r="AA58" s="33"/>
      <c r="AB58" s="33"/>
    </row>
    <row r="59" spans="1:28" s="28" customFormat="1">
      <c r="A59" s="179"/>
      <c r="B59" s="180"/>
      <c r="C59" s="27"/>
      <c r="D59" s="27"/>
      <c r="E59" s="27"/>
      <c r="F59" s="27"/>
      <c r="G59" s="27"/>
      <c r="H59" s="27"/>
      <c r="I59" s="27"/>
      <c r="J59" s="18"/>
      <c r="K59" s="27"/>
      <c r="L59" s="27"/>
      <c r="N59" s="27"/>
      <c r="O59" s="27"/>
      <c r="P59" s="27"/>
      <c r="Q59" s="27"/>
      <c r="R59" s="27"/>
      <c r="S59" s="27"/>
      <c r="T59" s="27"/>
      <c r="U59" s="27"/>
      <c r="V59" s="27"/>
      <c r="W59" s="161"/>
      <c r="X59" s="155"/>
      <c r="Z59" s="33"/>
      <c r="AA59" s="33"/>
      <c r="AB59" s="33"/>
    </row>
    <row r="60" spans="1:28" s="28" customFormat="1">
      <c r="A60" s="179"/>
      <c r="B60" s="180"/>
      <c r="C60" s="27"/>
      <c r="D60" s="27"/>
      <c r="E60" s="27"/>
      <c r="F60" s="27"/>
      <c r="G60" s="27"/>
      <c r="H60" s="27"/>
      <c r="I60" s="27"/>
      <c r="J60" s="18"/>
      <c r="K60" s="27"/>
      <c r="L60" s="27"/>
      <c r="N60" s="27"/>
      <c r="O60" s="27"/>
      <c r="P60" s="27"/>
      <c r="Q60" s="27"/>
      <c r="R60" s="27"/>
      <c r="S60" s="27"/>
      <c r="T60" s="27"/>
      <c r="U60" s="27"/>
      <c r="V60" s="27"/>
      <c r="W60" s="161"/>
      <c r="X60" s="155"/>
      <c r="Z60" s="33"/>
      <c r="AA60" s="33"/>
      <c r="AB60" s="33"/>
    </row>
    <row r="61" spans="1:28" s="28" customFormat="1">
      <c r="A61" s="179"/>
      <c r="B61" s="180"/>
      <c r="C61" s="27"/>
      <c r="D61" s="27"/>
      <c r="E61" s="27"/>
      <c r="F61" s="27"/>
      <c r="G61" s="27"/>
      <c r="H61" s="27"/>
      <c r="I61" s="27"/>
      <c r="J61" s="18"/>
      <c r="K61" s="27"/>
      <c r="L61" s="27"/>
      <c r="N61" s="27"/>
      <c r="O61" s="27"/>
      <c r="P61" s="27"/>
      <c r="Q61" s="27"/>
      <c r="R61" s="27"/>
      <c r="S61" s="27"/>
      <c r="T61" s="27"/>
      <c r="U61" s="27"/>
      <c r="V61" s="27"/>
      <c r="W61" s="161"/>
      <c r="X61" s="155"/>
      <c r="Z61" s="33"/>
      <c r="AA61" s="33"/>
      <c r="AB61" s="33"/>
    </row>
    <row r="62" spans="1:28" s="28" customFormat="1">
      <c r="A62" s="179"/>
      <c r="B62" s="180"/>
      <c r="C62" s="27"/>
      <c r="D62" s="27"/>
      <c r="E62" s="27"/>
      <c r="F62" s="27"/>
      <c r="G62" s="27"/>
      <c r="H62" s="27"/>
      <c r="I62" s="27"/>
      <c r="J62" s="18"/>
      <c r="K62" s="27"/>
      <c r="L62" s="27"/>
      <c r="N62" s="27"/>
      <c r="O62" s="27"/>
      <c r="P62" s="27"/>
      <c r="Q62" s="27"/>
      <c r="R62" s="27"/>
      <c r="S62" s="27"/>
      <c r="T62" s="27"/>
      <c r="U62" s="27"/>
      <c r="V62" s="27"/>
      <c r="W62" s="161"/>
      <c r="X62" s="155"/>
      <c r="Z62" s="33"/>
      <c r="AA62" s="33"/>
      <c r="AB62" s="33"/>
    </row>
    <row r="63" spans="1:28" s="28" customFormat="1">
      <c r="A63" s="179"/>
      <c r="B63" s="180"/>
      <c r="C63" s="27"/>
      <c r="D63" s="27"/>
      <c r="E63" s="27"/>
      <c r="F63" s="27"/>
      <c r="G63" s="27"/>
      <c r="H63" s="27"/>
      <c r="I63" s="27"/>
      <c r="J63" s="18"/>
      <c r="K63" s="27"/>
      <c r="L63" s="27"/>
      <c r="N63" s="27"/>
      <c r="O63" s="27"/>
      <c r="P63" s="27"/>
      <c r="Q63" s="27"/>
      <c r="R63" s="27"/>
      <c r="S63" s="27"/>
      <c r="T63" s="27"/>
      <c r="U63" s="27"/>
      <c r="V63" s="27"/>
      <c r="Z63" s="32"/>
      <c r="AA63" s="31"/>
      <c r="AB63" s="31"/>
    </row>
    <row r="64" spans="1:28" s="28" customFormat="1">
      <c r="A64" s="179"/>
      <c r="B64" s="180"/>
      <c r="C64" s="27"/>
      <c r="D64" s="27"/>
      <c r="E64" s="27"/>
      <c r="F64" s="27"/>
      <c r="G64" s="27"/>
      <c r="H64" s="27"/>
      <c r="I64" s="27"/>
      <c r="J64" s="18"/>
      <c r="K64" s="27"/>
      <c r="L64" s="27"/>
      <c r="N64" s="27"/>
      <c r="O64" s="27"/>
      <c r="P64" s="27"/>
      <c r="Q64" s="27"/>
      <c r="R64" s="27"/>
      <c r="S64" s="27"/>
      <c r="T64" s="27"/>
      <c r="U64" s="27"/>
      <c r="V64" s="27"/>
      <c r="W64" s="29"/>
      <c r="X64" s="29"/>
      <c r="Y64" s="29"/>
      <c r="Z64" s="32"/>
      <c r="AA64" s="31"/>
      <c r="AB64" s="31"/>
    </row>
    <row r="65" spans="1:28" s="28" customFormat="1">
      <c r="A65" s="179"/>
      <c r="B65" s="180"/>
      <c r="C65" s="27"/>
      <c r="D65" s="27"/>
      <c r="E65" s="27"/>
      <c r="F65" s="27"/>
      <c r="G65" s="27"/>
      <c r="H65" s="27"/>
      <c r="I65" s="27"/>
      <c r="J65" s="18"/>
      <c r="K65" s="27"/>
      <c r="L65" s="27"/>
      <c r="N65" s="27"/>
      <c r="O65" s="27"/>
      <c r="P65" s="27"/>
      <c r="Q65" s="27"/>
      <c r="R65" s="27"/>
      <c r="S65" s="27"/>
      <c r="T65" s="27"/>
      <c r="U65" s="27"/>
      <c r="V65" s="27"/>
      <c r="W65" s="29"/>
      <c r="X65" s="29"/>
      <c r="Y65" s="29"/>
      <c r="Z65" s="32"/>
      <c r="AA65" s="31"/>
      <c r="AB65" s="31"/>
    </row>
    <row r="66" spans="1:28" s="28" customFormat="1">
      <c r="A66" s="179"/>
      <c r="B66" s="180"/>
      <c r="C66" s="27"/>
      <c r="D66" s="27"/>
      <c r="E66" s="27"/>
      <c r="F66" s="27"/>
      <c r="G66" s="27"/>
      <c r="H66" s="27"/>
      <c r="I66" s="27"/>
      <c r="J66" s="18"/>
      <c r="K66" s="27"/>
      <c r="L66" s="27"/>
      <c r="M66" s="29"/>
      <c r="N66" s="27"/>
      <c r="O66" s="27"/>
      <c r="P66" s="27"/>
      <c r="Q66" s="27"/>
      <c r="R66" s="27"/>
      <c r="S66" s="27"/>
      <c r="T66" s="27"/>
      <c r="U66" s="27"/>
      <c r="V66" s="27"/>
      <c r="W66" s="29"/>
      <c r="X66" s="29"/>
      <c r="Y66" s="29"/>
      <c r="Z66" s="32"/>
      <c r="AA66" s="31"/>
      <c r="AB66" s="31"/>
    </row>
    <row r="67" spans="1:28" s="28" customFormat="1">
      <c r="A67" s="179"/>
      <c r="B67" s="180"/>
      <c r="C67" s="27"/>
      <c r="D67" s="27"/>
      <c r="E67" s="27"/>
      <c r="F67" s="27"/>
      <c r="G67" s="27"/>
      <c r="H67" s="27"/>
      <c r="I67" s="27"/>
      <c r="J67" s="18"/>
      <c r="K67" s="27"/>
      <c r="L67" s="27"/>
      <c r="M67" s="29"/>
      <c r="N67" s="27"/>
      <c r="O67" s="27"/>
      <c r="P67" s="27"/>
      <c r="Q67" s="27"/>
      <c r="R67" s="27"/>
      <c r="S67" s="27"/>
      <c r="T67" s="27"/>
      <c r="U67" s="27"/>
      <c r="V67" s="27"/>
      <c r="W67" s="29"/>
      <c r="X67" s="29"/>
      <c r="Y67" s="29"/>
      <c r="Z67" s="32"/>
      <c r="AA67" s="31"/>
      <c r="AB67" s="31"/>
    </row>
    <row r="68" spans="1:28" s="28" customFormat="1">
      <c r="A68" s="179"/>
      <c r="B68" s="180"/>
      <c r="C68" s="27"/>
      <c r="D68" s="27"/>
      <c r="E68" s="27"/>
      <c r="F68" s="27"/>
      <c r="G68" s="27"/>
      <c r="H68" s="27"/>
      <c r="I68" s="27"/>
      <c r="J68" s="18"/>
      <c r="K68" s="27"/>
      <c r="L68" s="27"/>
      <c r="M68" s="29"/>
      <c r="N68" s="30"/>
      <c r="O68" s="30"/>
      <c r="P68" s="30"/>
      <c r="Q68" s="30"/>
      <c r="R68" s="30"/>
      <c r="S68" s="30"/>
      <c r="T68" s="30"/>
      <c r="U68" s="30"/>
      <c r="V68" s="27"/>
    </row>
    <row r="69" spans="1:28" s="28" customFormat="1">
      <c r="A69" s="179"/>
      <c r="B69" s="180"/>
      <c r="C69" s="27"/>
      <c r="D69" s="27"/>
      <c r="E69" s="27"/>
      <c r="F69" s="27"/>
      <c r="G69" s="27"/>
      <c r="H69" s="27"/>
      <c r="I69" s="27"/>
      <c r="J69" s="18"/>
      <c r="K69" s="27"/>
      <c r="L69" s="27"/>
      <c r="M69" s="29"/>
      <c r="N69" s="30"/>
      <c r="O69" s="30"/>
      <c r="P69" s="30"/>
      <c r="Q69" s="30"/>
      <c r="R69" s="30"/>
      <c r="S69" s="30"/>
      <c r="T69" s="30"/>
      <c r="U69" s="30"/>
      <c r="V69" s="27"/>
    </row>
    <row r="70" spans="1:28" s="28" customFormat="1">
      <c r="A70" s="179"/>
      <c r="B70" s="180"/>
      <c r="C70" s="27"/>
      <c r="D70" s="27"/>
      <c r="E70" s="27"/>
      <c r="F70" s="27"/>
      <c r="G70" s="27"/>
      <c r="H70" s="27"/>
      <c r="I70" s="27"/>
      <c r="J70" s="18"/>
      <c r="K70" s="27"/>
      <c r="L70" s="27"/>
      <c r="M70" s="29"/>
      <c r="N70" s="30"/>
      <c r="O70" s="30"/>
      <c r="P70" s="30"/>
      <c r="Q70" s="30"/>
      <c r="R70" s="30"/>
      <c r="S70" s="30"/>
      <c r="T70" s="30"/>
      <c r="U70" s="30"/>
      <c r="V70" s="27"/>
    </row>
    <row r="71" spans="1:28" s="28" customFormat="1">
      <c r="A71" s="179"/>
      <c r="B71" s="180"/>
      <c r="C71" s="27"/>
      <c r="D71" s="27"/>
      <c r="E71" s="27"/>
      <c r="F71" s="27"/>
      <c r="G71" s="27"/>
      <c r="H71" s="27"/>
      <c r="I71" s="27"/>
      <c r="J71" s="18"/>
      <c r="K71" s="27"/>
      <c r="L71" s="27"/>
      <c r="M71" s="29"/>
      <c r="N71" s="30"/>
      <c r="O71" s="30"/>
      <c r="P71" s="30"/>
      <c r="Q71" s="30"/>
      <c r="R71" s="30"/>
      <c r="S71" s="30"/>
      <c r="T71" s="30"/>
      <c r="U71" s="30"/>
      <c r="V71" s="27"/>
    </row>
    <row r="72" spans="1:28" s="28" customFormat="1">
      <c r="C72" s="27"/>
      <c r="D72" s="27"/>
      <c r="E72" s="27"/>
      <c r="F72" s="27"/>
      <c r="G72" s="27"/>
      <c r="H72" s="27"/>
      <c r="I72" s="27"/>
      <c r="J72" s="18"/>
      <c r="K72" s="27"/>
      <c r="L72" s="27"/>
      <c r="M72" s="29"/>
      <c r="N72" s="30"/>
      <c r="O72" s="30"/>
      <c r="P72" s="30"/>
      <c r="Q72" s="30"/>
      <c r="R72" s="30"/>
      <c r="S72" s="30"/>
      <c r="T72" s="30"/>
      <c r="U72" s="30"/>
      <c r="V72" s="27"/>
    </row>
    <row r="73" spans="1:28" s="28" customFormat="1">
      <c r="C73" s="27"/>
      <c r="D73" s="27"/>
      <c r="E73" s="27"/>
      <c r="F73" s="27"/>
      <c r="G73" s="27"/>
      <c r="H73" s="27"/>
      <c r="I73" s="27"/>
      <c r="J73" s="18"/>
      <c r="K73" s="27"/>
      <c r="L73" s="27"/>
      <c r="M73" s="29"/>
      <c r="N73" s="30"/>
      <c r="O73" s="30"/>
      <c r="P73" s="30"/>
      <c r="Q73" s="30"/>
      <c r="R73" s="30"/>
      <c r="S73" s="30"/>
      <c r="T73" s="30"/>
      <c r="U73" s="30"/>
      <c r="V73" s="27"/>
    </row>
    <row r="74" spans="1:28" s="28" customFormat="1">
      <c r="B74" s="30"/>
      <c r="C74" s="30"/>
      <c r="D74" s="30"/>
      <c r="E74" s="30"/>
      <c r="F74" s="30"/>
      <c r="G74" s="30"/>
      <c r="H74" s="30"/>
      <c r="I74" s="30"/>
      <c r="J74" s="26"/>
      <c r="K74" s="30"/>
      <c r="L74" s="30"/>
      <c r="M74" s="29"/>
      <c r="N74" s="30"/>
      <c r="O74" s="30"/>
      <c r="P74" s="30"/>
      <c r="Q74" s="30"/>
      <c r="R74" s="30"/>
      <c r="S74" s="30"/>
      <c r="T74" s="30"/>
      <c r="U74" s="30"/>
      <c r="V74" s="27"/>
    </row>
    <row r="75" spans="1:28" s="28" customFormat="1">
      <c r="C75" s="27"/>
      <c r="D75" s="27"/>
      <c r="E75" s="27"/>
      <c r="F75" s="33"/>
      <c r="G75" s="33"/>
      <c r="H75" s="32"/>
      <c r="I75" s="27"/>
      <c r="J75" s="18"/>
      <c r="K75" s="27"/>
      <c r="L75" s="27"/>
      <c r="M75" s="29"/>
      <c r="N75" s="30"/>
      <c r="O75" s="30"/>
      <c r="P75" s="30"/>
      <c r="Q75" s="30"/>
      <c r="R75" s="30"/>
      <c r="S75" s="30"/>
      <c r="T75" s="30"/>
      <c r="U75" s="30"/>
      <c r="V75" s="27"/>
    </row>
    <row r="76" spans="1:28">
      <c r="A76" s="28"/>
      <c r="B76" s="28"/>
      <c r="C76" s="27"/>
      <c r="D76" s="27"/>
      <c r="E76" s="27"/>
      <c r="F76" s="33"/>
      <c r="G76" s="33"/>
      <c r="H76" s="30"/>
      <c r="I76" s="27"/>
      <c r="J76" s="18"/>
      <c r="K76" s="27"/>
      <c r="L76" s="27"/>
      <c r="N76" s="30"/>
      <c r="O76" s="30"/>
      <c r="P76" s="30"/>
      <c r="Q76" s="30"/>
      <c r="R76" s="30"/>
      <c r="S76" s="30"/>
      <c r="T76" s="30"/>
      <c r="U76" s="30"/>
      <c r="V76" s="30"/>
    </row>
    <row r="77" spans="1:28">
      <c r="A77" s="28"/>
      <c r="B77" s="28"/>
      <c r="C77" s="27"/>
      <c r="D77" s="27"/>
      <c r="E77" s="27"/>
      <c r="F77" s="33"/>
      <c r="G77" s="33"/>
      <c r="H77" s="32"/>
      <c r="I77" s="27"/>
      <c r="J77" s="18"/>
      <c r="K77" s="27"/>
      <c r="L77" s="27"/>
      <c r="N77" s="30"/>
      <c r="O77" s="30"/>
      <c r="P77" s="30"/>
      <c r="Q77" s="30"/>
      <c r="R77" s="30"/>
      <c r="S77" s="30"/>
      <c r="T77" s="30"/>
      <c r="U77" s="30"/>
      <c r="V77" s="30"/>
    </row>
    <row r="78" spans="1:28">
      <c r="A78" s="28"/>
      <c r="B78" s="28"/>
      <c r="C78" s="27"/>
      <c r="D78" s="27"/>
      <c r="E78" s="27"/>
      <c r="F78" s="33"/>
      <c r="G78" s="33"/>
      <c r="H78" s="30"/>
      <c r="I78" s="27"/>
      <c r="J78" s="18"/>
      <c r="K78" s="27"/>
      <c r="L78" s="27"/>
      <c r="N78" s="30"/>
      <c r="O78" s="30"/>
      <c r="P78" s="30"/>
      <c r="Q78" s="30"/>
      <c r="R78" s="30"/>
      <c r="S78" s="30"/>
      <c r="T78" s="30"/>
      <c r="U78" s="30"/>
      <c r="V78" s="30"/>
    </row>
    <row r="79" spans="1:28">
      <c r="A79" s="28"/>
      <c r="B79" s="28"/>
      <c r="C79" s="27"/>
      <c r="D79" s="27"/>
      <c r="E79" s="27"/>
      <c r="F79" s="33"/>
      <c r="G79" s="33"/>
      <c r="H79" s="32"/>
      <c r="I79" s="27"/>
      <c r="J79" s="18"/>
      <c r="K79" s="27"/>
      <c r="L79" s="27"/>
      <c r="N79" s="30"/>
      <c r="O79" s="30"/>
      <c r="P79" s="30"/>
      <c r="Q79" s="30"/>
      <c r="R79" s="30"/>
      <c r="S79" s="30"/>
      <c r="T79" s="30"/>
      <c r="U79" s="30"/>
      <c r="V79" s="30"/>
    </row>
    <row r="80" spans="1:28">
      <c r="A80" s="28"/>
      <c r="B80" s="28"/>
      <c r="C80" s="27"/>
      <c r="D80" s="27"/>
      <c r="E80" s="27"/>
      <c r="F80" s="33"/>
      <c r="G80" s="33"/>
      <c r="H80" s="32"/>
      <c r="I80" s="27"/>
      <c r="J80" s="18"/>
      <c r="K80" s="27"/>
      <c r="L80" s="27"/>
      <c r="N80" s="30"/>
      <c r="O80" s="30"/>
      <c r="P80" s="30"/>
      <c r="Q80" s="30"/>
      <c r="R80" s="30"/>
      <c r="S80" s="30"/>
      <c r="T80" s="30"/>
      <c r="U80" s="30"/>
      <c r="V80" s="30"/>
    </row>
    <row r="81" spans="1:22">
      <c r="A81" s="28"/>
      <c r="B81" s="28"/>
      <c r="C81" s="27"/>
      <c r="D81" s="27"/>
      <c r="E81" s="27"/>
      <c r="F81" s="33"/>
      <c r="G81" s="33"/>
      <c r="H81" s="32"/>
      <c r="I81" s="27"/>
      <c r="J81" s="18"/>
      <c r="K81" s="27"/>
      <c r="L81" s="27"/>
      <c r="N81" s="30"/>
      <c r="O81" s="30"/>
      <c r="P81" s="30"/>
      <c r="Q81" s="30"/>
      <c r="R81" s="30"/>
      <c r="S81" s="30"/>
      <c r="T81" s="30"/>
      <c r="U81" s="30"/>
      <c r="V81" s="30"/>
    </row>
    <row r="82" spans="1:22">
      <c r="A82" s="28"/>
      <c r="B82" s="28"/>
      <c r="C82" s="27"/>
      <c r="D82" s="27"/>
      <c r="E82" s="27"/>
      <c r="F82" s="33"/>
      <c r="G82" s="33"/>
      <c r="H82" s="32"/>
      <c r="I82" s="27"/>
      <c r="J82" s="18"/>
      <c r="K82" s="27"/>
      <c r="L82" s="27"/>
      <c r="N82" s="30"/>
      <c r="O82" s="30"/>
      <c r="P82" s="30"/>
      <c r="Q82" s="30"/>
      <c r="R82" s="30"/>
      <c r="S82" s="30"/>
      <c r="T82" s="30"/>
      <c r="U82" s="30"/>
      <c r="V82" s="30"/>
    </row>
    <row r="83" spans="1:22">
      <c r="A83" s="28"/>
      <c r="B83" s="28"/>
      <c r="C83" s="27"/>
      <c r="D83" s="27"/>
      <c r="E83" s="27"/>
      <c r="F83" s="33"/>
      <c r="G83" s="33"/>
      <c r="H83" s="32"/>
      <c r="I83" s="27"/>
      <c r="J83" s="18"/>
      <c r="K83" s="27"/>
      <c r="L83" s="27"/>
      <c r="N83" s="30"/>
      <c r="O83" s="30"/>
      <c r="P83" s="30"/>
      <c r="Q83" s="30"/>
      <c r="R83" s="30"/>
      <c r="S83" s="30"/>
      <c r="T83" s="30"/>
      <c r="U83" s="30"/>
      <c r="V83" s="30"/>
    </row>
    <row r="84" spans="1:22">
      <c r="A84" s="28"/>
      <c r="B84" s="28"/>
      <c r="C84" s="27"/>
      <c r="D84" s="27"/>
      <c r="E84" s="27"/>
      <c r="F84" s="32"/>
      <c r="G84" s="32"/>
      <c r="H84" s="32"/>
      <c r="I84" s="27"/>
      <c r="J84" s="18"/>
      <c r="K84" s="27"/>
      <c r="L84" s="27"/>
      <c r="N84" s="30"/>
      <c r="O84" s="30"/>
      <c r="P84" s="30"/>
      <c r="Q84" s="30"/>
      <c r="R84" s="30"/>
      <c r="S84" s="30"/>
      <c r="T84" s="30"/>
      <c r="U84" s="30"/>
      <c r="V84" s="30"/>
    </row>
    <row r="85" spans="1:22">
      <c r="C85" s="30"/>
      <c r="D85" s="32"/>
      <c r="E85" s="32"/>
      <c r="F85" s="32"/>
      <c r="G85" s="32"/>
      <c r="H85" s="30"/>
      <c r="I85" s="30"/>
      <c r="J85" s="26"/>
      <c r="K85" s="30"/>
      <c r="L85" s="30"/>
      <c r="N85" s="30"/>
      <c r="O85" s="30"/>
      <c r="P85" s="30"/>
      <c r="Q85" s="30"/>
      <c r="R85" s="30"/>
      <c r="S85" s="30"/>
      <c r="T85" s="30"/>
      <c r="U85" s="30"/>
      <c r="V85" s="30"/>
    </row>
    <row r="86" spans="1:22">
      <c r="C86" s="30"/>
      <c r="D86" s="32"/>
      <c r="E86" s="32"/>
      <c r="F86" s="32"/>
      <c r="G86" s="32"/>
      <c r="H86" s="32"/>
      <c r="I86" s="30"/>
      <c r="J86" s="26"/>
      <c r="K86" s="30"/>
      <c r="L86" s="30"/>
      <c r="N86" s="30"/>
      <c r="O86" s="30"/>
      <c r="P86" s="30"/>
      <c r="Q86" s="30"/>
      <c r="R86" s="30"/>
      <c r="S86" s="30"/>
      <c r="T86" s="30"/>
      <c r="U86" s="30"/>
      <c r="V86" s="30"/>
    </row>
    <row r="87" spans="1:22">
      <c r="C87" s="30"/>
      <c r="D87" s="32"/>
      <c r="E87" s="32"/>
      <c r="F87" s="32"/>
      <c r="G87" s="32"/>
      <c r="H87" s="32"/>
      <c r="I87" s="30"/>
      <c r="J87" s="26"/>
      <c r="K87" s="30"/>
      <c r="L87" s="30"/>
      <c r="N87" s="30"/>
      <c r="O87" s="30"/>
      <c r="P87" s="30"/>
      <c r="Q87" s="30"/>
      <c r="R87" s="30"/>
      <c r="S87" s="30"/>
      <c r="T87" s="30"/>
      <c r="U87" s="30"/>
      <c r="V87" s="30"/>
    </row>
    <row r="88" spans="1:22">
      <c r="C88" s="30"/>
      <c r="D88" s="32"/>
      <c r="E88" s="32"/>
      <c r="F88" s="32"/>
      <c r="G88" s="32"/>
      <c r="H88" s="32"/>
      <c r="I88" s="30"/>
      <c r="J88" s="26"/>
      <c r="K88" s="30"/>
      <c r="L88" s="30"/>
      <c r="N88" s="30"/>
      <c r="O88" s="30"/>
      <c r="P88" s="30"/>
      <c r="Q88" s="30"/>
      <c r="R88" s="30"/>
      <c r="S88" s="30"/>
      <c r="T88" s="30"/>
      <c r="U88" s="30"/>
      <c r="V88" s="30"/>
    </row>
    <row r="89" spans="1:22">
      <c r="C89" s="30"/>
      <c r="D89" s="32"/>
      <c r="E89" s="32"/>
      <c r="F89" s="32"/>
      <c r="G89" s="32"/>
      <c r="H89" s="32"/>
      <c r="I89" s="30"/>
      <c r="J89" s="26"/>
      <c r="K89" s="30"/>
      <c r="L89" s="30"/>
      <c r="N89" s="30"/>
      <c r="O89" s="30"/>
      <c r="P89" s="30"/>
      <c r="Q89" s="30"/>
      <c r="R89" s="30"/>
      <c r="S89" s="30"/>
      <c r="T89" s="30"/>
      <c r="U89" s="30"/>
      <c r="V89" s="30"/>
    </row>
    <row r="90" spans="1:22">
      <c r="C90" s="30"/>
      <c r="D90" s="32"/>
      <c r="E90" s="32"/>
      <c r="F90" s="32"/>
      <c r="G90" s="32"/>
      <c r="H90" s="32"/>
      <c r="I90" s="30"/>
      <c r="J90" s="26"/>
      <c r="K90" s="30"/>
      <c r="L90" s="30"/>
      <c r="N90" s="30"/>
      <c r="O90" s="30"/>
      <c r="P90" s="30"/>
      <c r="Q90" s="30"/>
      <c r="R90" s="30"/>
      <c r="S90" s="30"/>
      <c r="T90" s="30"/>
      <c r="U90" s="30"/>
      <c r="V90" s="30"/>
    </row>
    <row r="91" spans="1:22">
      <c r="C91" s="30"/>
      <c r="D91" s="32"/>
      <c r="E91" s="32"/>
      <c r="F91" s="32"/>
      <c r="G91" s="32"/>
      <c r="H91" s="32"/>
      <c r="I91" s="30"/>
      <c r="J91" s="26"/>
      <c r="K91" s="30"/>
      <c r="L91" s="30"/>
      <c r="N91" s="30"/>
      <c r="O91" s="30"/>
      <c r="P91" s="30"/>
      <c r="Q91" s="30"/>
      <c r="R91" s="30"/>
      <c r="S91" s="30"/>
      <c r="T91" s="30"/>
      <c r="U91" s="30"/>
      <c r="V91" s="30"/>
    </row>
    <row r="92" spans="1:22">
      <c r="C92" s="30"/>
      <c r="D92" s="32"/>
      <c r="E92" s="32"/>
      <c r="F92" s="32"/>
      <c r="G92" s="32"/>
      <c r="H92" s="32"/>
      <c r="I92" s="30"/>
      <c r="J92" s="26"/>
      <c r="K92" s="30"/>
      <c r="L92" s="30"/>
      <c r="N92" s="30"/>
      <c r="O92" s="30"/>
      <c r="P92" s="30"/>
      <c r="Q92" s="30"/>
      <c r="R92" s="30"/>
      <c r="S92" s="30"/>
      <c r="T92" s="30"/>
      <c r="U92" s="30"/>
      <c r="V92" s="30"/>
    </row>
    <row r="93" spans="1:22">
      <c r="C93" s="30"/>
      <c r="D93" s="32"/>
      <c r="E93" s="32"/>
      <c r="F93" s="32"/>
      <c r="G93" s="32"/>
      <c r="H93" s="32"/>
      <c r="I93" s="30"/>
      <c r="J93" s="26"/>
      <c r="K93" s="30"/>
      <c r="L93" s="30"/>
      <c r="N93" s="30"/>
      <c r="O93" s="30"/>
      <c r="P93" s="30"/>
      <c r="Q93" s="30"/>
      <c r="R93" s="30"/>
      <c r="S93" s="30"/>
      <c r="T93" s="30"/>
      <c r="U93" s="30"/>
      <c r="V93" s="30"/>
    </row>
    <row r="94" spans="1:22">
      <c r="C94" s="30"/>
      <c r="D94" s="32"/>
      <c r="E94" s="32"/>
      <c r="F94" s="32"/>
      <c r="G94" s="32"/>
      <c r="H94" s="32"/>
      <c r="I94" s="30"/>
      <c r="J94" s="26"/>
      <c r="K94" s="30"/>
      <c r="L94" s="30"/>
      <c r="N94" s="30"/>
      <c r="O94" s="30"/>
      <c r="P94" s="30"/>
      <c r="Q94" s="30"/>
      <c r="R94" s="30"/>
      <c r="S94" s="30"/>
      <c r="T94" s="30"/>
      <c r="U94" s="30"/>
      <c r="V94" s="30"/>
    </row>
    <row r="95" spans="1:22">
      <c r="C95" s="30"/>
      <c r="D95" s="32"/>
      <c r="E95" s="32"/>
      <c r="F95" s="32"/>
      <c r="G95" s="32"/>
      <c r="H95" s="32"/>
      <c r="I95" s="30"/>
      <c r="J95" s="26"/>
      <c r="K95" s="30"/>
      <c r="L95" s="30"/>
      <c r="N95" s="30"/>
      <c r="O95" s="30"/>
      <c r="P95" s="30"/>
      <c r="Q95" s="30"/>
      <c r="R95" s="30"/>
      <c r="S95" s="30"/>
      <c r="T95" s="30"/>
      <c r="U95" s="30"/>
      <c r="V95" s="30"/>
    </row>
    <row r="96" spans="1:22">
      <c r="C96" s="30"/>
      <c r="D96" s="32"/>
      <c r="E96" s="32"/>
      <c r="F96" s="32"/>
      <c r="G96" s="32"/>
      <c r="H96" s="32"/>
      <c r="I96" s="30"/>
      <c r="J96" s="26"/>
      <c r="K96" s="30"/>
      <c r="L96" s="30"/>
      <c r="N96" s="30"/>
      <c r="O96" s="30"/>
      <c r="P96" s="30"/>
      <c r="Q96" s="30"/>
      <c r="R96" s="30"/>
      <c r="S96" s="30"/>
      <c r="T96" s="30"/>
      <c r="U96" s="30"/>
      <c r="V96" s="30"/>
    </row>
    <row r="97" spans="1:22">
      <c r="C97" s="30"/>
      <c r="D97" s="32"/>
      <c r="E97" s="32"/>
      <c r="F97" s="32"/>
      <c r="G97" s="32"/>
      <c r="H97" s="32"/>
      <c r="I97" s="30"/>
      <c r="J97" s="26"/>
      <c r="K97" s="30"/>
      <c r="L97" s="30"/>
      <c r="M97" s="30"/>
      <c r="N97" s="30"/>
      <c r="O97" s="30"/>
      <c r="P97" s="30"/>
      <c r="Q97" s="30"/>
      <c r="R97" s="30"/>
      <c r="S97" s="30"/>
      <c r="T97" s="30"/>
      <c r="U97" s="30"/>
      <c r="V97" s="30"/>
    </row>
    <row r="98" spans="1:22">
      <c r="C98" s="30"/>
      <c r="D98" s="32"/>
      <c r="E98" s="32"/>
      <c r="F98" s="32"/>
      <c r="G98" s="32"/>
      <c r="H98" s="32"/>
      <c r="I98" s="30"/>
      <c r="J98" s="26"/>
      <c r="K98" s="30"/>
      <c r="L98" s="30"/>
      <c r="M98" s="32"/>
      <c r="N98" s="30"/>
      <c r="O98" s="30"/>
      <c r="P98" s="30"/>
      <c r="Q98" s="30"/>
      <c r="R98" s="30"/>
      <c r="S98" s="30"/>
      <c r="T98" s="30"/>
      <c r="U98" s="30"/>
      <c r="V98" s="30"/>
    </row>
    <row r="99" spans="1:22">
      <c r="C99" s="30"/>
      <c r="D99" s="32"/>
      <c r="E99" s="32"/>
      <c r="F99" s="32"/>
      <c r="G99" s="32"/>
      <c r="H99" s="32"/>
      <c r="I99" s="30"/>
      <c r="J99" s="26"/>
      <c r="K99" s="30"/>
      <c r="L99" s="30"/>
      <c r="M99" s="32"/>
      <c r="N99" s="30"/>
      <c r="O99" s="30"/>
      <c r="P99" s="30"/>
      <c r="Q99" s="30"/>
      <c r="R99" s="30"/>
      <c r="S99" s="30"/>
      <c r="T99" s="30"/>
      <c r="U99" s="30"/>
      <c r="V99" s="30"/>
    </row>
    <row r="100" spans="1:22">
      <c r="C100" s="30"/>
      <c r="D100" s="32"/>
      <c r="E100" s="32"/>
      <c r="F100" s="32"/>
      <c r="G100" s="32"/>
      <c r="H100" s="32"/>
      <c r="I100" s="30"/>
      <c r="J100" s="26"/>
      <c r="K100" s="30"/>
      <c r="L100" s="30"/>
      <c r="M100" s="32"/>
      <c r="N100" s="32"/>
      <c r="O100" s="32"/>
      <c r="P100" s="32"/>
      <c r="Q100" s="32"/>
      <c r="R100" s="32"/>
      <c r="S100" s="32"/>
      <c r="T100" s="32"/>
      <c r="U100" s="32"/>
      <c r="V100" s="30"/>
    </row>
    <row r="101" spans="1:22">
      <c r="C101" s="30"/>
      <c r="D101" s="32"/>
      <c r="E101" s="32"/>
      <c r="F101" s="32"/>
      <c r="G101" s="32"/>
      <c r="H101" s="32"/>
      <c r="I101" s="30"/>
      <c r="J101" s="26"/>
      <c r="K101" s="30"/>
      <c r="L101" s="30"/>
      <c r="M101" s="32"/>
      <c r="N101" s="32"/>
      <c r="O101" s="32"/>
      <c r="P101" s="32"/>
      <c r="Q101" s="32"/>
      <c r="R101" s="32"/>
      <c r="S101" s="32"/>
      <c r="T101" s="32"/>
      <c r="U101" s="32"/>
      <c r="V101" s="30"/>
    </row>
    <row r="102" spans="1:22">
      <c r="C102" s="30"/>
      <c r="D102" s="32"/>
      <c r="E102" s="32"/>
      <c r="F102" s="32"/>
      <c r="G102" s="32"/>
      <c r="H102" s="32"/>
      <c r="I102" s="30"/>
      <c r="J102" s="26"/>
      <c r="K102" s="30"/>
      <c r="L102" s="30"/>
      <c r="M102" s="32"/>
      <c r="N102" s="32"/>
      <c r="O102" s="32"/>
      <c r="P102" s="32"/>
      <c r="Q102" s="32"/>
      <c r="R102" s="32"/>
      <c r="S102" s="32"/>
      <c r="T102" s="32"/>
      <c r="U102" s="32"/>
      <c r="V102" s="30"/>
    </row>
    <row r="103" spans="1:22">
      <c r="C103" s="30"/>
      <c r="D103" s="32"/>
      <c r="E103" s="32"/>
      <c r="F103" s="32"/>
      <c r="G103" s="32"/>
      <c r="H103" s="32"/>
      <c r="I103" s="30"/>
      <c r="J103" s="26"/>
      <c r="K103" s="30"/>
      <c r="L103" s="30"/>
      <c r="M103" s="32"/>
      <c r="N103" s="32"/>
      <c r="O103" s="32"/>
      <c r="P103" s="32"/>
      <c r="Q103" s="32"/>
      <c r="R103" s="32"/>
      <c r="S103" s="32"/>
      <c r="T103" s="32"/>
      <c r="U103" s="32"/>
      <c r="V103" s="30"/>
    </row>
    <row r="104" spans="1:22">
      <c r="C104" s="30"/>
      <c r="D104" s="32"/>
      <c r="E104" s="32"/>
      <c r="F104" s="32"/>
      <c r="G104" s="32"/>
      <c r="H104" s="32"/>
      <c r="I104" s="30"/>
      <c r="J104" s="26"/>
      <c r="K104" s="30"/>
      <c r="L104" s="30"/>
      <c r="M104" s="32"/>
      <c r="N104" s="32"/>
      <c r="O104" s="32"/>
      <c r="P104" s="32"/>
      <c r="Q104" s="32"/>
      <c r="R104" s="32"/>
      <c r="S104" s="32"/>
      <c r="T104" s="32"/>
      <c r="U104" s="32"/>
      <c r="V104" s="30"/>
    </row>
    <row r="105" spans="1:22">
      <c r="C105" s="30"/>
      <c r="D105" s="32"/>
      <c r="E105" s="32"/>
      <c r="F105" s="32"/>
      <c r="G105" s="32"/>
      <c r="H105" s="32"/>
      <c r="I105" s="30"/>
      <c r="J105" s="26"/>
      <c r="K105" s="30"/>
      <c r="L105" s="30"/>
      <c r="M105" s="30"/>
      <c r="N105" s="32"/>
      <c r="O105" s="32"/>
      <c r="P105" s="32"/>
      <c r="Q105" s="32"/>
      <c r="R105" s="32"/>
      <c r="S105" s="32"/>
      <c r="T105" s="32"/>
      <c r="U105" s="32"/>
      <c r="V105" s="30"/>
    </row>
    <row r="106" spans="1:22">
      <c r="C106" s="30"/>
      <c r="D106" s="32"/>
      <c r="E106" s="32"/>
      <c r="F106" s="32"/>
      <c r="G106" s="32"/>
      <c r="H106" s="32"/>
      <c r="I106" s="30"/>
      <c r="J106" s="26"/>
      <c r="K106" s="30"/>
      <c r="L106" s="30"/>
      <c r="M106" s="32"/>
      <c r="N106" s="32"/>
      <c r="O106" s="32"/>
      <c r="P106" s="32"/>
      <c r="Q106" s="32"/>
      <c r="R106" s="32"/>
      <c r="S106" s="32"/>
      <c r="T106" s="32"/>
      <c r="U106" s="32"/>
      <c r="V106" s="30"/>
    </row>
    <row r="107" spans="1:22">
      <c r="C107" s="30"/>
      <c r="D107" s="32"/>
      <c r="E107" s="32"/>
      <c r="F107" s="32"/>
      <c r="G107" s="32"/>
      <c r="H107" s="32"/>
      <c r="I107" s="30"/>
      <c r="J107" s="26"/>
      <c r="K107" s="30"/>
      <c r="L107" s="30"/>
      <c r="M107" s="32"/>
      <c r="N107" s="30"/>
      <c r="O107" s="30"/>
      <c r="P107" s="30"/>
      <c r="Q107" s="30"/>
      <c r="R107" s="30"/>
      <c r="S107" s="30"/>
      <c r="T107" s="30"/>
      <c r="U107" s="30"/>
      <c r="V107" s="30"/>
    </row>
    <row r="108" spans="1:22" s="31" customFormat="1">
      <c r="A108" s="29"/>
      <c r="B108" s="29"/>
      <c r="C108" s="30"/>
      <c r="D108" s="32"/>
      <c r="E108" s="32"/>
      <c r="F108" s="32"/>
      <c r="G108" s="32"/>
      <c r="H108" s="32"/>
      <c r="I108" s="30"/>
      <c r="J108" s="26"/>
      <c r="K108" s="30"/>
      <c r="L108" s="30"/>
      <c r="M108" s="32"/>
      <c r="N108" s="32"/>
      <c r="O108" s="32"/>
      <c r="P108" s="32"/>
      <c r="Q108" s="32"/>
      <c r="R108" s="32"/>
      <c r="S108" s="32"/>
      <c r="T108" s="32"/>
      <c r="U108" s="32"/>
      <c r="V108" s="32"/>
    </row>
    <row r="109" spans="1:22" s="31" customFormat="1">
      <c r="A109" s="29"/>
      <c r="B109" s="29"/>
      <c r="C109" s="30"/>
      <c r="D109" s="32"/>
      <c r="E109" s="32"/>
      <c r="F109" s="32"/>
      <c r="G109" s="32"/>
      <c r="H109" s="32"/>
      <c r="I109" s="30"/>
      <c r="J109" s="26"/>
      <c r="K109" s="30"/>
      <c r="L109" s="30"/>
      <c r="M109" s="32"/>
      <c r="N109" s="32"/>
      <c r="O109" s="32"/>
      <c r="P109" s="32"/>
      <c r="Q109" s="32"/>
      <c r="R109" s="32"/>
      <c r="S109" s="32"/>
      <c r="T109" s="32"/>
      <c r="U109" s="32"/>
      <c r="V109" s="32"/>
    </row>
    <row r="110" spans="1:22" s="31" customFormat="1">
      <c r="A110" s="29"/>
      <c r="B110" s="29"/>
      <c r="C110" s="30"/>
      <c r="D110" s="32"/>
      <c r="E110" s="32"/>
      <c r="F110" s="32"/>
      <c r="G110" s="32"/>
      <c r="H110" s="32"/>
      <c r="I110" s="30"/>
      <c r="J110" s="26"/>
      <c r="K110" s="30"/>
      <c r="L110" s="30"/>
      <c r="M110" s="32"/>
      <c r="N110" s="32"/>
      <c r="O110" s="32"/>
      <c r="P110" s="32"/>
      <c r="Q110" s="32"/>
      <c r="R110" s="32"/>
      <c r="S110" s="32"/>
      <c r="T110" s="32"/>
      <c r="U110" s="32"/>
      <c r="V110" s="32"/>
    </row>
    <row r="111" spans="1:22" s="31" customFormat="1">
      <c r="A111" s="29"/>
      <c r="B111" s="29"/>
      <c r="C111" s="30"/>
      <c r="D111" s="32"/>
      <c r="E111" s="32"/>
      <c r="F111" s="32"/>
      <c r="G111" s="32"/>
      <c r="H111" s="32"/>
      <c r="I111" s="30"/>
      <c r="J111" s="26"/>
      <c r="K111" s="30"/>
      <c r="L111" s="30"/>
      <c r="M111" s="32"/>
      <c r="N111" s="32"/>
      <c r="O111" s="32"/>
      <c r="P111" s="32"/>
      <c r="Q111" s="32"/>
      <c r="R111" s="32"/>
      <c r="S111" s="32"/>
      <c r="T111" s="32"/>
      <c r="U111" s="32"/>
      <c r="V111" s="32"/>
    </row>
    <row r="112" spans="1:22" s="31" customFormat="1">
      <c r="A112" s="29"/>
      <c r="B112" s="29"/>
      <c r="C112" s="30"/>
      <c r="D112" s="32"/>
      <c r="E112" s="32"/>
      <c r="F112" s="32"/>
      <c r="G112" s="32"/>
      <c r="H112" s="32"/>
      <c r="I112" s="30"/>
      <c r="J112" s="26"/>
      <c r="K112" s="30"/>
      <c r="L112" s="30"/>
      <c r="M112" s="32"/>
      <c r="N112" s="32"/>
      <c r="O112" s="32"/>
      <c r="P112" s="32"/>
      <c r="Q112" s="32"/>
      <c r="R112" s="32"/>
      <c r="S112" s="32"/>
      <c r="T112" s="32"/>
      <c r="U112" s="32"/>
      <c r="V112" s="32"/>
    </row>
    <row r="113" spans="1:22" s="31" customFormat="1">
      <c r="A113" s="29"/>
      <c r="B113" s="29"/>
      <c r="C113" s="30"/>
      <c r="D113" s="32"/>
      <c r="E113" s="32"/>
      <c r="F113" s="32"/>
      <c r="G113" s="32"/>
      <c r="H113" s="32"/>
      <c r="I113" s="30"/>
      <c r="J113" s="26"/>
      <c r="K113" s="30"/>
      <c r="L113" s="30"/>
      <c r="M113" s="32"/>
      <c r="N113" s="32"/>
      <c r="O113" s="32"/>
      <c r="P113" s="32"/>
      <c r="Q113" s="32"/>
      <c r="R113" s="32"/>
      <c r="S113" s="32"/>
      <c r="T113" s="32"/>
      <c r="U113" s="32"/>
      <c r="V113" s="32"/>
    </row>
    <row r="114" spans="1:22" s="31" customFormat="1">
      <c r="A114" s="29"/>
      <c r="B114" s="29"/>
      <c r="C114" s="30"/>
      <c r="D114" s="32"/>
      <c r="E114" s="32"/>
      <c r="F114" s="32"/>
      <c r="G114" s="32"/>
      <c r="H114" s="32"/>
      <c r="I114" s="30"/>
      <c r="J114" s="26"/>
      <c r="K114" s="30"/>
      <c r="L114" s="30"/>
      <c r="M114" s="32"/>
      <c r="N114" s="32"/>
      <c r="O114" s="32"/>
      <c r="P114" s="32"/>
      <c r="Q114" s="32"/>
      <c r="R114" s="32"/>
      <c r="S114" s="32"/>
      <c r="T114" s="32"/>
      <c r="U114" s="32"/>
      <c r="V114" s="32"/>
    </row>
    <row r="115" spans="1:22">
      <c r="C115" s="30"/>
      <c r="D115" s="32"/>
      <c r="E115" s="32"/>
      <c r="F115" s="32"/>
      <c r="G115" s="32"/>
      <c r="H115" s="32"/>
      <c r="I115" s="30"/>
      <c r="J115" s="26"/>
      <c r="K115" s="30"/>
      <c r="L115" s="30"/>
      <c r="M115" s="32"/>
      <c r="N115" s="32"/>
      <c r="O115" s="32"/>
      <c r="P115" s="32"/>
      <c r="Q115" s="32"/>
      <c r="R115" s="32"/>
      <c r="S115" s="32"/>
      <c r="T115" s="32"/>
      <c r="U115" s="32"/>
      <c r="V115" s="30"/>
    </row>
    <row r="116" spans="1:22" s="31" customFormat="1">
      <c r="A116" s="29"/>
      <c r="B116" s="29"/>
      <c r="C116" s="30"/>
      <c r="D116" s="32"/>
      <c r="E116" s="32"/>
      <c r="F116" s="32"/>
      <c r="G116" s="32"/>
      <c r="H116" s="32"/>
      <c r="I116" s="30"/>
      <c r="J116" s="26"/>
      <c r="K116" s="30"/>
      <c r="L116" s="30"/>
      <c r="M116" s="32"/>
      <c r="N116" s="32"/>
      <c r="O116" s="32"/>
      <c r="P116" s="32"/>
      <c r="Q116" s="32"/>
      <c r="R116" s="32"/>
      <c r="S116" s="32"/>
      <c r="T116" s="32"/>
      <c r="U116" s="32"/>
      <c r="V116" s="32"/>
    </row>
    <row r="117" spans="1:22" s="31" customFormat="1">
      <c r="C117" s="32"/>
      <c r="D117" s="32"/>
      <c r="E117" s="32"/>
      <c r="F117" s="32"/>
      <c r="G117" s="32"/>
      <c r="H117" s="32"/>
      <c r="I117" s="32"/>
      <c r="J117" s="5"/>
      <c r="K117" s="32"/>
      <c r="L117" s="32"/>
      <c r="M117" s="32"/>
      <c r="N117" s="32"/>
      <c r="O117" s="32"/>
      <c r="P117" s="32"/>
      <c r="Q117" s="32"/>
      <c r="R117" s="32"/>
      <c r="S117" s="32"/>
      <c r="T117" s="32"/>
      <c r="U117" s="32"/>
      <c r="V117" s="32"/>
    </row>
    <row r="118" spans="1:22" s="31" customFormat="1">
      <c r="C118" s="32"/>
      <c r="D118" s="32"/>
      <c r="E118" s="32"/>
      <c r="F118" s="32"/>
      <c r="G118" s="32"/>
      <c r="H118" s="32"/>
      <c r="I118" s="32"/>
      <c r="J118" s="5"/>
      <c r="K118" s="32"/>
      <c r="L118" s="32"/>
      <c r="M118" s="32"/>
      <c r="N118" s="32"/>
      <c r="O118" s="32"/>
      <c r="P118" s="32"/>
      <c r="Q118" s="32"/>
      <c r="R118" s="32"/>
      <c r="S118" s="32"/>
      <c r="T118" s="32"/>
      <c r="U118" s="32"/>
      <c r="V118" s="32"/>
    </row>
    <row r="119" spans="1:22" s="31" customFormat="1">
      <c r="C119" s="32"/>
      <c r="D119" s="32"/>
      <c r="E119" s="32"/>
      <c r="F119" s="32"/>
      <c r="G119" s="32"/>
      <c r="H119" s="32"/>
      <c r="I119" s="32"/>
      <c r="J119" s="5"/>
      <c r="K119" s="32"/>
      <c r="L119" s="32"/>
      <c r="M119" s="32"/>
      <c r="N119" s="32"/>
      <c r="O119" s="32"/>
      <c r="P119" s="32"/>
      <c r="Q119" s="32"/>
      <c r="R119" s="32"/>
      <c r="S119" s="32"/>
      <c r="T119" s="32"/>
      <c r="U119" s="32"/>
      <c r="V119" s="32"/>
    </row>
    <row r="120" spans="1:22" s="31" customFormat="1">
      <c r="C120" s="32"/>
      <c r="D120" s="32"/>
      <c r="E120" s="32"/>
      <c r="F120" s="32"/>
      <c r="G120" s="32"/>
      <c r="H120" s="32"/>
      <c r="I120" s="32"/>
      <c r="J120" s="5"/>
      <c r="K120" s="32"/>
      <c r="L120" s="32"/>
      <c r="M120" s="32"/>
      <c r="N120" s="32"/>
      <c r="O120" s="32"/>
      <c r="P120" s="32"/>
      <c r="Q120" s="32"/>
      <c r="R120" s="32"/>
      <c r="S120" s="32"/>
      <c r="T120" s="32"/>
      <c r="U120" s="32"/>
      <c r="V120" s="32"/>
    </row>
    <row r="121" spans="1:22" s="31" customFormat="1">
      <c r="C121" s="32"/>
      <c r="D121" s="32"/>
      <c r="E121" s="32"/>
      <c r="F121" s="32"/>
      <c r="G121" s="32"/>
      <c r="H121" s="32"/>
      <c r="I121" s="32"/>
      <c r="J121" s="5"/>
      <c r="K121" s="32"/>
      <c r="L121" s="32"/>
      <c r="M121" s="32"/>
      <c r="N121" s="32"/>
      <c r="O121" s="32"/>
      <c r="P121" s="32"/>
      <c r="Q121" s="32"/>
      <c r="R121" s="32"/>
      <c r="S121" s="32"/>
      <c r="T121" s="32"/>
      <c r="U121" s="32"/>
      <c r="V121" s="32"/>
    </row>
    <row r="122" spans="1:22" s="31" customFormat="1">
      <c r="C122" s="32"/>
      <c r="D122" s="32"/>
      <c r="E122" s="32"/>
      <c r="F122" s="32"/>
      <c r="G122" s="32"/>
      <c r="H122" s="32"/>
      <c r="I122" s="32"/>
      <c r="J122" s="5"/>
      <c r="K122" s="32"/>
      <c r="L122" s="32"/>
      <c r="M122" s="32"/>
      <c r="N122" s="32"/>
      <c r="O122" s="32"/>
      <c r="P122" s="32"/>
      <c r="Q122" s="32"/>
      <c r="R122" s="32"/>
      <c r="S122" s="32"/>
      <c r="T122" s="32"/>
      <c r="U122" s="32"/>
      <c r="V122" s="32"/>
    </row>
    <row r="123" spans="1:22" s="31" customFormat="1">
      <c r="C123" s="32"/>
      <c r="D123" s="32"/>
      <c r="E123" s="32"/>
      <c r="F123" s="32"/>
      <c r="G123" s="32"/>
      <c r="H123" s="32"/>
      <c r="I123" s="32"/>
      <c r="J123" s="5"/>
      <c r="K123" s="32"/>
      <c r="L123" s="32"/>
      <c r="M123" s="32"/>
      <c r="N123" s="32"/>
      <c r="O123" s="32"/>
      <c r="P123" s="32"/>
      <c r="Q123" s="32"/>
      <c r="R123" s="32"/>
      <c r="S123" s="32"/>
      <c r="T123" s="32"/>
      <c r="U123" s="32"/>
      <c r="V123" s="32"/>
    </row>
    <row r="124" spans="1:22" s="31" customFormat="1">
      <c r="A124" s="29"/>
      <c r="B124" s="29"/>
      <c r="C124" s="30"/>
      <c r="D124" s="32"/>
      <c r="E124" s="32"/>
      <c r="F124" s="32"/>
      <c r="G124" s="32"/>
      <c r="H124" s="32"/>
      <c r="I124" s="30"/>
      <c r="J124" s="26"/>
      <c r="K124" s="30"/>
      <c r="L124" s="30"/>
      <c r="M124" s="32"/>
      <c r="N124" s="32"/>
      <c r="O124" s="32"/>
      <c r="P124" s="32"/>
      <c r="Q124" s="32"/>
      <c r="R124" s="32"/>
      <c r="S124" s="32"/>
      <c r="T124" s="32"/>
      <c r="U124" s="32"/>
      <c r="V124" s="32"/>
    </row>
    <row r="125" spans="1:22" s="31" customFormat="1">
      <c r="C125" s="32"/>
      <c r="D125" s="32"/>
      <c r="E125" s="32"/>
      <c r="F125" s="32"/>
      <c r="G125" s="32"/>
      <c r="H125" s="32"/>
      <c r="I125" s="32"/>
      <c r="J125" s="5"/>
      <c r="K125" s="32"/>
      <c r="L125" s="32"/>
      <c r="M125" s="32"/>
      <c r="N125" s="32"/>
      <c r="O125" s="32"/>
      <c r="P125" s="32"/>
      <c r="Q125" s="32"/>
      <c r="R125" s="32"/>
      <c r="S125" s="32"/>
      <c r="T125" s="32"/>
      <c r="U125" s="32"/>
      <c r="V125" s="32"/>
    </row>
    <row r="126" spans="1:22" s="31" customFormat="1">
      <c r="C126" s="32"/>
      <c r="D126" s="32"/>
      <c r="E126" s="32"/>
      <c r="F126" s="32"/>
      <c r="G126" s="32"/>
      <c r="H126" s="32"/>
      <c r="I126" s="32"/>
      <c r="J126" s="5"/>
      <c r="K126" s="32"/>
      <c r="L126" s="32"/>
      <c r="M126" s="32"/>
      <c r="N126" s="32"/>
      <c r="O126" s="32"/>
      <c r="P126" s="32"/>
      <c r="Q126" s="32"/>
      <c r="R126" s="32"/>
      <c r="S126" s="32"/>
      <c r="T126" s="32"/>
      <c r="U126" s="32"/>
      <c r="V126" s="32"/>
    </row>
    <row r="127" spans="1:22" s="31" customFormat="1">
      <c r="C127" s="32"/>
      <c r="D127" s="32"/>
      <c r="E127" s="32"/>
      <c r="F127" s="32"/>
      <c r="G127" s="32"/>
      <c r="H127" s="32"/>
      <c r="I127" s="32"/>
      <c r="J127" s="5"/>
      <c r="K127" s="32"/>
      <c r="L127" s="32"/>
      <c r="M127" s="32"/>
      <c r="N127" s="32"/>
      <c r="O127" s="32"/>
      <c r="P127" s="32"/>
      <c r="Q127" s="32"/>
      <c r="R127" s="32"/>
      <c r="S127" s="32"/>
      <c r="T127" s="32"/>
      <c r="U127" s="32"/>
      <c r="V127" s="32"/>
    </row>
    <row r="128" spans="1:22" s="31" customFormat="1">
      <c r="C128" s="32"/>
      <c r="D128" s="32"/>
      <c r="E128" s="32"/>
      <c r="F128" s="32"/>
      <c r="G128" s="32"/>
      <c r="H128" s="32"/>
      <c r="I128" s="32"/>
      <c r="J128" s="5"/>
      <c r="K128" s="32"/>
      <c r="L128" s="32"/>
      <c r="M128" s="32"/>
      <c r="N128" s="32"/>
      <c r="O128" s="32"/>
      <c r="P128" s="32"/>
      <c r="Q128" s="32"/>
      <c r="R128" s="32"/>
      <c r="S128" s="32"/>
      <c r="T128" s="32"/>
      <c r="U128" s="32"/>
      <c r="V128" s="32"/>
    </row>
    <row r="129" spans="3:22" s="31" customFormat="1">
      <c r="C129" s="32"/>
      <c r="D129" s="32"/>
      <c r="E129" s="32"/>
      <c r="F129" s="32"/>
      <c r="G129" s="32"/>
      <c r="H129" s="32"/>
      <c r="I129" s="32"/>
      <c r="J129" s="5"/>
      <c r="K129" s="32"/>
      <c r="L129" s="32"/>
      <c r="M129" s="32"/>
      <c r="N129" s="32"/>
      <c r="O129" s="32"/>
      <c r="P129" s="32"/>
      <c r="Q129" s="32"/>
      <c r="R129" s="32"/>
      <c r="S129" s="32"/>
      <c r="T129" s="32"/>
      <c r="U129" s="32"/>
      <c r="V129" s="32"/>
    </row>
    <row r="130" spans="3:22" s="31" customFormat="1">
      <c r="C130" s="32"/>
      <c r="D130" s="32"/>
      <c r="E130" s="32"/>
      <c r="F130" s="32"/>
      <c r="G130" s="32"/>
      <c r="H130" s="32"/>
      <c r="I130" s="32"/>
      <c r="J130" s="5"/>
      <c r="K130" s="32"/>
      <c r="L130" s="32"/>
      <c r="M130" s="32"/>
      <c r="N130" s="32"/>
      <c r="O130" s="32"/>
      <c r="P130" s="32"/>
      <c r="Q130" s="32"/>
      <c r="R130" s="32"/>
      <c r="S130" s="32"/>
      <c r="T130" s="32"/>
      <c r="U130" s="32"/>
      <c r="V130" s="32"/>
    </row>
    <row r="131" spans="3:22" s="31" customFormat="1">
      <c r="C131" s="32"/>
      <c r="D131" s="32"/>
      <c r="E131" s="32"/>
      <c r="F131" s="32"/>
      <c r="G131" s="32"/>
      <c r="H131" s="32"/>
      <c r="I131" s="32"/>
      <c r="J131" s="5"/>
      <c r="K131" s="32"/>
      <c r="L131" s="32"/>
      <c r="M131" s="32"/>
      <c r="N131" s="32"/>
      <c r="O131" s="32"/>
      <c r="P131" s="32"/>
      <c r="Q131" s="32"/>
      <c r="R131" s="32"/>
      <c r="S131" s="32"/>
      <c r="T131" s="32"/>
      <c r="U131" s="32"/>
      <c r="V131" s="32"/>
    </row>
    <row r="132" spans="3:22" s="31" customFormat="1">
      <c r="C132" s="32"/>
      <c r="D132" s="32"/>
      <c r="E132" s="32"/>
      <c r="F132" s="32"/>
      <c r="G132" s="32"/>
      <c r="H132" s="32"/>
      <c r="I132" s="32"/>
      <c r="J132" s="5"/>
      <c r="K132" s="32"/>
      <c r="L132" s="32"/>
      <c r="M132" s="32"/>
      <c r="N132" s="32"/>
      <c r="O132" s="32"/>
      <c r="P132" s="32"/>
      <c r="Q132" s="32"/>
      <c r="R132" s="32"/>
      <c r="S132" s="32"/>
      <c r="T132" s="32"/>
      <c r="U132" s="32"/>
      <c r="V132" s="32"/>
    </row>
    <row r="133" spans="3:22" s="31" customFormat="1">
      <c r="C133" s="32"/>
      <c r="D133" s="32"/>
      <c r="E133" s="32"/>
      <c r="F133" s="32"/>
      <c r="G133" s="32"/>
      <c r="H133" s="32"/>
      <c r="I133" s="32"/>
      <c r="J133" s="5"/>
      <c r="K133" s="32"/>
      <c r="L133" s="32"/>
      <c r="M133" s="32"/>
      <c r="N133" s="32"/>
      <c r="O133" s="32"/>
      <c r="P133" s="32"/>
      <c r="Q133" s="32"/>
      <c r="R133" s="32"/>
      <c r="S133" s="32"/>
      <c r="T133" s="32"/>
      <c r="U133" s="32"/>
      <c r="V133" s="32"/>
    </row>
    <row r="134" spans="3:22" s="31" customFormat="1">
      <c r="I134" s="32"/>
      <c r="J134" s="5"/>
      <c r="K134" s="32"/>
      <c r="L134" s="32"/>
      <c r="M134" s="32"/>
      <c r="N134" s="32"/>
      <c r="O134" s="32"/>
      <c r="P134" s="32"/>
      <c r="Q134" s="32"/>
      <c r="R134" s="32"/>
      <c r="S134" s="32"/>
      <c r="T134" s="32"/>
      <c r="U134" s="32"/>
      <c r="V134" s="32"/>
    </row>
    <row r="135" spans="3:22" s="31" customFormat="1">
      <c r="I135" s="32"/>
      <c r="J135" s="5"/>
      <c r="K135" s="32"/>
      <c r="L135" s="32"/>
      <c r="M135" s="32"/>
      <c r="N135" s="32"/>
      <c r="O135" s="32"/>
      <c r="P135" s="32"/>
      <c r="Q135" s="32"/>
      <c r="R135" s="32"/>
      <c r="S135" s="32"/>
      <c r="T135" s="32"/>
      <c r="U135" s="32"/>
      <c r="V135" s="32"/>
    </row>
    <row r="136" spans="3:22" s="31" customFormat="1">
      <c r="I136" s="32"/>
      <c r="J136" s="5"/>
      <c r="K136" s="32"/>
      <c r="L136" s="32"/>
      <c r="M136" s="32"/>
      <c r="N136" s="32"/>
      <c r="O136" s="32"/>
      <c r="P136" s="32"/>
      <c r="Q136" s="32"/>
      <c r="R136" s="32"/>
      <c r="S136" s="32"/>
      <c r="T136" s="32"/>
      <c r="U136" s="32"/>
      <c r="V136" s="32"/>
    </row>
    <row r="137" spans="3:22" s="31" customFormat="1">
      <c r="I137" s="32"/>
      <c r="J137" s="5"/>
      <c r="K137" s="32"/>
      <c r="L137" s="32"/>
      <c r="M137" s="32"/>
      <c r="N137" s="32"/>
      <c r="O137" s="32"/>
      <c r="P137" s="32"/>
      <c r="Q137" s="32"/>
      <c r="R137" s="32"/>
      <c r="S137" s="32"/>
      <c r="T137" s="32"/>
      <c r="U137" s="32"/>
      <c r="V137" s="32"/>
    </row>
    <row r="138" spans="3:22" s="31" customFormat="1">
      <c r="I138" s="32"/>
      <c r="J138" s="5"/>
      <c r="K138" s="32"/>
      <c r="L138" s="32"/>
      <c r="M138" s="32"/>
      <c r="N138" s="32"/>
      <c r="O138" s="32"/>
      <c r="P138" s="32"/>
      <c r="Q138" s="32"/>
      <c r="R138" s="32"/>
      <c r="S138" s="32"/>
      <c r="T138" s="32"/>
      <c r="U138" s="32"/>
      <c r="V138" s="32"/>
    </row>
    <row r="139" spans="3:22" s="31" customFormat="1">
      <c r="I139" s="32"/>
      <c r="J139" s="5"/>
      <c r="K139" s="32"/>
      <c r="L139" s="32"/>
      <c r="M139" s="30"/>
      <c r="N139" s="32"/>
      <c r="O139" s="32"/>
      <c r="P139" s="32"/>
      <c r="Q139" s="32"/>
      <c r="R139" s="32"/>
      <c r="S139" s="32"/>
      <c r="T139" s="32"/>
      <c r="U139" s="32"/>
      <c r="V139" s="32"/>
    </row>
    <row r="140" spans="3:22" s="31" customFormat="1">
      <c r="I140" s="32"/>
      <c r="J140" s="5"/>
      <c r="K140" s="32"/>
      <c r="L140" s="32"/>
      <c r="M140" s="32"/>
      <c r="N140" s="32"/>
      <c r="O140" s="32"/>
      <c r="P140" s="32"/>
      <c r="Q140" s="32"/>
      <c r="R140" s="32"/>
      <c r="S140" s="32"/>
      <c r="T140" s="32"/>
      <c r="U140" s="32"/>
      <c r="V140" s="32"/>
    </row>
    <row r="141" spans="3:22" s="31" customFormat="1">
      <c r="I141" s="32"/>
      <c r="J141" s="5"/>
      <c r="K141" s="32"/>
      <c r="L141" s="32"/>
      <c r="M141" s="30"/>
      <c r="N141" s="30"/>
      <c r="O141" s="30"/>
      <c r="P141" s="30"/>
      <c r="Q141" s="30"/>
      <c r="R141" s="30"/>
      <c r="S141" s="30"/>
      <c r="T141" s="30"/>
      <c r="U141" s="30"/>
      <c r="V141" s="32"/>
    </row>
    <row r="142" spans="3:22" s="31" customFormat="1">
      <c r="I142" s="32"/>
      <c r="J142" s="5"/>
      <c r="K142" s="32"/>
      <c r="L142" s="32"/>
      <c r="M142" s="32"/>
      <c r="N142" s="32"/>
      <c r="O142" s="32"/>
      <c r="P142" s="32"/>
      <c r="Q142" s="32"/>
      <c r="R142" s="32"/>
      <c r="S142" s="32"/>
      <c r="T142" s="32"/>
      <c r="U142" s="32"/>
      <c r="V142" s="32"/>
    </row>
    <row r="143" spans="3:22" s="31" customFormat="1">
      <c r="I143" s="32"/>
      <c r="J143" s="5"/>
      <c r="K143" s="32"/>
      <c r="L143" s="32"/>
      <c r="M143" s="32"/>
      <c r="N143" s="30"/>
      <c r="O143" s="30"/>
      <c r="P143" s="30"/>
      <c r="Q143" s="30"/>
      <c r="R143" s="30"/>
      <c r="S143" s="30"/>
      <c r="T143" s="30"/>
      <c r="U143" s="30"/>
      <c r="V143" s="32"/>
    </row>
    <row r="144" spans="3:22" s="31" customFormat="1">
      <c r="I144" s="32"/>
      <c r="J144" s="5"/>
      <c r="K144" s="32"/>
      <c r="L144" s="32"/>
      <c r="M144" s="32"/>
      <c r="N144" s="32"/>
      <c r="O144" s="32"/>
      <c r="P144" s="32"/>
      <c r="Q144" s="32"/>
      <c r="R144" s="32"/>
      <c r="S144" s="32"/>
      <c r="T144" s="32"/>
      <c r="U144" s="32"/>
      <c r="V144" s="32"/>
    </row>
    <row r="145" spans="1:22" s="31" customFormat="1">
      <c r="I145" s="32"/>
      <c r="J145" s="5"/>
      <c r="K145" s="32"/>
      <c r="L145" s="32"/>
      <c r="M145" s="32"/>
      <c r="N145" s="32"/>
      <c r="O145" s="32"/>
      <c r="P145" s="32"/>
      <c r="Q145" s="32"/>
      <c r="R145" s="32"/>
      <c r="S145" s="32"/>
      <c r="T145" s="32"/>
      <c r="U145" s="32"/>
      <c r="V145" s="32"/>
    </row>
    <row r="146" spans="1:22" s="31" customFormat="1">
      <c r="I146" s="32"/>
      <c r="J146" s="5"/>
      <c r="K146" s="32"/>
      <c r="L146" s="32"/>
      <c r="M146" s="32"/>
      <c r="N146" s="32"/>
      <c r="O146" s="32"/>
      <c r="P146" s="32"/>
      <c r="Q146" s="32"/>
      <c r="R146" s="32"/>
      <c r="S146" s="32"/>
      <c r="T146" s="32"/>
      <c r="U146" s="32"/>
      <c r="V146" s="32"/>
    </row>
    <row r="147" spans="1:22" s="31" customFormat="1">
      <c r="I147" s="32"/>
      <c r="J147" s="5"/>
      <c r="K147" s="32"/>
      <c r="L147" s="32"/>
      <c r="M147" s="32"/>
      <c r="N147" s="32"/>
      <c r="O147" s="32"/>
      <c r="P147" s="32"/>
      <c r="Q147" s="32"/>
      <c r="R147" s="32"/>
      <c r="S147" s="32"/>
      <c r="T147" s="32"/>
      <c r="U147" s="32"/>
      <c r="V147" s="32"/>
    </row>
    <row r="148" spans="1:22" s="31" customFormat="1">
      <c r="I148" s="32"/>
      <c r="J148" s="5"/>
      <c r="K148" s="32"/>
      <c r="L148" s="32"/>
      <c r="M148" s="32"/>
      <c r="N148" s="32"/>
      <c r="O148" s="32"/>
      <c r="P148" s="32"/>
      <c r="Q148" s="32"/>
      <c r="R148" s="32"/>
      <c r="S148" s="32"/>
      <c r="T148" s="32"/>
      <c r="U148" s="32"/>
      <c r="V148" s="32"/>
    </row>
    <row r="149" spans="1:22">
      <c r="A149" s="31"/>
      <c r="B149" s="31"/>
      <c r="C149" s="31"/>
      <c r="I149" s="32"/>
      <c r="J149" s="5"/>
      <c r="K149" s="32"/>
      <c r="L149" s="32"/>
      <c r="M149" s="30"/>
      <c r="N149" s="32"/>
      <c r="O149" s="32"/>
      <c r="P149" s="32"/>
      <c r="Q149" s="32"/>
      <c r="R149" s="32"/>
      <c r="S149" s="32"/>
      <c r="T149" s="32"/>
      <c r="U149" s="32"/>
      <c r="V149" s="30"/>
    </row>
    <row r="150" spans="1:22" s="31" customFormat="1">
      <c r="I150" s="32"/>
      <c r="J150" s="5"/>
      <c r="K150" s="32"/>
      <c r="L150" s="32"/>
      <c r="M150" s="32"/>
      <c r="N150" s="32"/>
      <c r="O150" s="32"/>
      <c r="P150" s="32"/>
      <c r="Q150" s="32"/>
      <c r="R150" s="32"/>
      <c r="S150" s="32"/>
      <c r="T150" s="32"/>
      <c r="U150" s="32"/>
      <c r="V150" s="32"/>
    </row>
    <row r="151" spans="1:22">
      <c r="A151" s="31"/>
      <c r="B151" s="31"/>
      <c r="C151" s="31"/>
      <c r="I151" s="32"/>
      <c r="J151" s="5"/>
      <c r="K151" s="32"/>
      <c r="L151" s="32"/>
      <c r="M151" s="30"/>
      <c r="N151" s="30"/>
      <c r="O151" s="30"/>
      <c r="P151" s="30"/>
      <c r="Q151" s="30"/>
      <c r="R151" s="30"/>
      <c r="S151" s="30"/>
      <c r="T151" s="30"/>
      <c r="U151" s="30"/>
      <c r="V151" s="30"/>
    </row>
    <row r="152" spans="1:22" s="31" customFormat="1">
      <c r="I152" s="32"/>
      <c r="J152" s="5"/>
      <c r="K152" s="32"/>
      <c r="L152" s="32"/>
      <c r="M152" s="32"/>
      <c r="N152" s="32"/>
      <c r="O152" s="32"/>
      <c r="P152" s="32"/>
      <c r="Q152" s="32"/>
      <c r="R152" s="32"/>
      <c r="S152" s="32"/>
      <c r="T152" s="32"/>
      <c r="U152" s="32"/>
      <c r="V152" s="32"/>
    </row>
    <row r="153" spans="1:22" s="31" customFormat="1">
      <c r="I153" s="32"/>
      <c r="J153" s="5"/>
      <c r="K153" s="32"/>
      <c r="L153" s="32"/>
      <c r="M153" s="32"/>
      <c r="N153" s="30"/>
      <c r="O153" s="30"/>
      <c r="P153" s="30"/>
      <c r="Q153" s="30"/>
      <c r="R153" s="30"/>
      <c r="S153" s="30"/>
      <c r="T153" s="30"/>
      <c r="U153" s="30"/>
      <c r="V153" s="32"/>
    </row>
    <row r="154" spans="1:22" s="31" customFormat="1">
      <c r="I154" s="32"/>
      <c r="J154" s="5"/>
      <c r="K154" s="32"/>
      <c r="L154" s="32"/>
      <c r="M154" s="32"/>
      <c r="N154" s="32"/>
      <c r="O154" s="32"/>
      <c r="P154" s="32"/>
      <c r="Q154" s="32"/>
      <c r="R154" s="32"/>
      <c r="S154" s="32"/>
      <c r="T154" s="32"/>
      <c r="U154" s="32"/>
      <c r="V154" s="32"/>
    </row>
    <row r="155" spans="1:22" s="31" customFormat="1">
      <c r="I155" s="32"/>
      <c r="J155" s="5"/>
      <c r="K155" s="32"/>
      <c r="L155" s="32"/>
      <c r="M155" s="32"/>
      <c r="N155" s="32"/>
      <c r="O155" s="32"/>
      <c r="P155" s="32"/>
      <c r="Q155" s="32"/>
      <c r="R155" s="32"/>
      <c r="S155" s="32"/>
      <c r="T155" s="32"/>
      <c r="U155" s="32"/>
      <c r="V155" s="32"/>
    </row>
    <row r="156" spans="1:22" s="31" customFormat="1">
      <c r="I156" s="32"/>
      <c r="J156" s="5"/>
      <c r="K156" s="32"/>
      <c r="L156" s="32"/>
      <c r="M156" s="32"/>
      <c r="N156" s="32"/>
      <c r="O156" s="32"/>
      <c r="P156" s="32"/>
      <c r="Q156" s="32"/>
      <c r="R156" s="32"/>
      <c r="S156" s="32"/>
      <c r="T156" s="32"/>
      <c r="U156" s="32"/>
      <c r="V156" s="32"/>
    </row>
    <row r="157" spans="1:22" s="31" customFormat="1">
      <c r="I157" s="32"/>
      <c r="J157" s="5"/>
      <c r="K157" s="32"/>
      <c r="L157" s="32"/>
      <c r="M157" s="32"/>
      <c r="N157" s="32"/>
      <c r="O157" s="32"/>
      <c r="P157" s="32"/>
      <c r="Q157" s="32"/>
      <c r="R157" s="32"/>
      <c r="S157" s="32"/>
      <c r="T157" s="32"/>
      <c r="U157" s="32"/>
      <c r="V157" s="32"/>
    </row>
    <row r="158" spans="1:22" s="31" customFormat="1">
      <c r="A158" s="29"/>
      <c r="B158" s="29"/>
      <c r="C158" s="29"/>
      <c r="I158" s="30"/>
      <c r="J158" s="26"/>
      <c r="K158" s="30"/>
      <c r="L158" s="30"/>
      <c r="M158" s="30"/>
      <c r="N158" s="32"/>
      <c r="O158" s="32"/>
      <c r="P158" s="32"/>
      <c r="Q158" s="32"/>
      <c r="R158" s="32"/>
      <c r="S158" s="32"/>
      <c r="T158" s="32"/>
      <c r="U158" s="32"/>
      <c r="V158" s="32"/>
    </row>
    <row r="159" spans="1:22">
      <c r="A159" s="31"/>
      <c r="B159" s="31"/>
      <c r="C159" s="31"/>
      <c r="I159" s="32"/>
      <c r="J159" s="5"/>
      <c r="K159" s="32"/>
      <c r="L159" s="32"/>
      <c r="M159" s="32"/>
      <c r="N159" s="32"/>
      <c r="O159" s="32"/>
      <c r="P159" s="32"/>
      <c r="Q159" s="32"/>
      <c r="R159" s="32"/>
      <c r="S159" s="32"/>
      <c r="T159" s="32"/>
      <c r="U159" s="32"/>
      <c r="V159" s="30"/>
    </row>
    <row r="160" spans="1:22" s="31" customFormat="1">
      <c r="A160" s="29"/>
      <c r="B160" s="29"/>
      <c r="C160" s="29"/>
      <c r="I160" s="30"/>
      <c r="J160" s="26"/>
      <c r="K160" s="30"/>
      <c r="L160" s="30"/>
      <c r="M160" s="32"/>
      <c r="N160" s="30"/>
      <c r="O160" s="30"/>
      <c r="P160" s="30"/>
      <c r="Q160" s="30"/>
      <c r="R160" s="30"/>
      <c r="S160" s="30"/>
      <c r="T160" s="30"/>
      <c r="U160" s="30"/>
      <c r="V160" s="32"/>
    </row>
    <row r="161" spans="1:22">
      <c r="A161" s="31"/>
      <c r="B161" s="31"/>
      <c r="C161" s="31"/>
      <c r="I161" s="32"/>
      <c r="J161" s="5"/>
      <c r="K161" s="32"/>
      <c r="L161" s="32"/>
      <c r="N161" s="32"/>
      <c r="O161" s="32"/>
      <c r="P161" s="32"/>
      <c r="Q161" s="32"/>
      <c r="R161" s="32"/>
      <c r="S161" s="32"/>
      <c r="T161" s="32"/>
      <c r="U161" s="32"/>
      <c r="V161" s="30"/>
    </row>
    <row r="162" spans="1:22" s="31" customFormat="1">
      <c r="I162" s="32"/>
      <c r="J162" s="5"/>
      <c r="K162" s="32"/>
      <c r="L162" s="32"/>
      <c r="M162" s="29"/>
      <c r="N162" s="32"/>
      <c r="O162" s="32"/>
      <c r="P162" s="32"/>
      <c r="Q162" s="32"/>
      <c r="R162" s="32"/>
      <c r="S162" s="32"/>
      <c r="T162" s="32"/>
      <c r="U162" s="32"/>
      <c r="V162" s="32"/>
    </row>
    <row r="163" spans="1:22" s="31" customFormat="1">
      <c r="I163" s="32"/>
      <c r="J163" s="5"/>
      <c r="K163" s="32"/>
      <c r="L163" s="32"/>
      <c r="M163" s="29"/>
      <c r="N163" s="30"/>
      <c r="O163" s="30"/>
      <c r="P163" s="30"/>
      <c r="Q163" s="30"/>
      <c r="R163" s="30"/>
      <c r="S163" s="30"/>
      <c r="T163" s="30"/>
      <c r="U163" s="30"/>
      <c r="V163" s="32"/>
    </row>
    <row r="164" spans="1:22" s="31" customFormat="1">
      <c r="I164" s="32"/>
      <c r="J164" s="5"/>
      <c r="K164" s="32"/>
      <c r="L164" s="32"/>
      <c r="M164" s="29"/>
      <c r="N164" s="30"/>
      <c r="O164" s="30"/>
      <c r="P164" s="30"/>
      <c r="Q164" s="30"/>
      <c r="R164" s="30"/>
      <c r="S164" s="30"/>
      <c r="T164" s="30"/>
      <c r="U164" s="30"/>
      <c r="V164" s="32"/>
    </row>
    <row r="165" spans="1:22" s="31" customFormat="1">
      <c r="I165" s="32"/>
      <c r="J165" s="5"/>
      <c r="K165" s="32"/>
      <c r="L165" s="32"/>
      <c r="M165" s="29"/>
      <c r="N165" s="30"/>
      <c r="O165" s="30"/>
      <c r="P165" s="30"/>
      <c r="Q165" s="30"/>
      <c r="R165" s="30"/>
      <c r="S165" s="30"/>
      <c r="T165" s="30"/>
      <c r="U165" s="30"/>
      <c r="V165" s="32"/>
    </row>
    <row r="166" spans="1:22" s="31" customFormat="1">
      <c r="I166" s="32"/>
      <c r="J166" s="5"/>
      <c r="K166" s="32"/>
      <c r="L166" s="32"/>
      <c r="M166" s="29"/>
      <c r="N166" s="30"/>
      <c r="O166" s="30"/>
      <c r="P166" s="30"/>
      <c r="Q166" s="30"/>
      <c r="R166" s="30"/>
      <c r="S166" s="30"/>
      <c r="T166" s="30"/>
      <c r="U166" s="30"/>
      <c r="V166" s="32"/>
    </row>
    <row r="167" spans="1:22" s="31" customFormat="1">
      <c r="I167" s="32"/>
      <c r="J167" s="5"/>
      <c r="K167" s="32"/>
      <c r="L167" s="32"/>
      <c r="M167" s="29"/>
      <c r="N167" s="30"/>
      <c r="O167" s="30"/>
      <c r="P167" s="30"/>
      <c r="Q167" s="30"/>
      <c r="R167" s="30"/>
      <c r="S167" s="30"/>
      <c r="T167" s="30"/>
      <c r="U167" s="30"/>
      <c r="V167" s="32"/>
    </row>
    <row r="168" spans="1:22">
      <c r="I168" s="30"/>
      <c r="J168" s="26"/>
      <c r="K168" s="30"/>
      <c r="L168" s="30"/>
      <c r="N168" s="30"/>
      <c r="O168" s="30"/>
      <c r="P168" s="30"/>
      <c r="Q168" s="30"/>
      <c r="R168" s="30"/>
      <c r="S168" s="30"/>
      <c r="T168" s="30"/>
      <c r="U168" s="30"/>
      <c r="V168" s="30"/>
    </row>
    <row r="169" spans="1:22" s="31" customFormat="1">
      <c r="I169" s="32"/>
      <c r="J169" s="5"/>
      <c r="K169" s="32"/>
      <c r="L169" s="32"/>
      <c r="M169" s="29"/>
      <c r="N169" s="30"/>
      <c r="O169" s="30"/>
      <c r="P169" s="30"/>
      <c r="Q169" s="30"/>
      <c r="R169" s="30"/>
      <c r="S169" s="30"/>
      <c r="T169" s="30"/>
      <c r="U169" s="30"/>
      <c r="V169" s="32"/>
    </row>
    <row r="170" spans="1:22" s="31" customFormat="1">
      <c r="A170" s="29"/>
      <c r="B170" s="29"/>
      <c r="C170" s="29"/>
      <c r="I170" s="30"/>
      <c r="J170" s="26"/>
      <c r="K170" s="30"/>
      <c r="L170" s="30"/>
      <c r="M170" s="29"/>
      <c r="N170" s="30"/>
      <c r="O170" s="30"/>
      <c r="P170" s="30"/>
      <c r="Q170" s="30"/>
      <c r="R170" s="30"/>
      <c r="S170" s="30"/>
      <c r="T170" s="30"/>
      <c r="U170" s="30"/>
      <c r="V170" s="32"/>
    </row>
    <row r="171" spans="1:22">
      <c r="A171" s="31"/>
      <c r="B171" s="31"/>
      <c r="C171" s="31"/>
      <c r="I171" s="32"/>
      <c r="J171" s="5"/>
      <c r="K171" s="32"/>
      <c r="L171" s="32"/>
      <c r="N171" s="30"/>
      <c r="O171" s="30"/>
      <c r="P171" s="30"/>
      <c r="Q171" s="30"/>
      <c r="R171" s="30"/>
      <c r="S171" s="30"/>
      <c r="T171" s="30"/>
      <c r="U171" s="30"/>
      <c r="V171" s="30"/>
    </row>
    <row r="172" spans="1:22">
      <c r="A172" s="31"/>
      <c r="B172" s="31"/>
      <c r="C172" s="31"/>
      <c r="I172" s="32"/>
      <c r="J172" s="5"/>
      <c r="K172" s="32"/>
      <c r="L172" s="32"/>
      <c r="N172" s="30"/>
      <c r="O172" s="30"/>
      <c r="P172" s="30"/>
      <c r="Q172" s="30"/>
      <c r="R172" s="30"/>
      <c r="S172" s="30"/>
      <c r="T172" s="30"/>
      <c r="U172" s="30"/>
      <c r="V172" s="30"/>
    </row>
    <row r="173" spans="1:22">
      <c r="A173" s="31"/>
      <c r="B173" s="31"/>
      <c r="C173" s="31"/>
      <c r="I173" s="32"/>
      <c r="J173" s="5"/>
      <c r="K173" s="32"/>
      <c r="L173" s="32"/>
      <c r="N173" s="30"/>
      <c r="O173" s="30"/>
      <c r="P173" s="30"/>
      <c r="Q173" s="30"/>
      <c r="R173" s="30"/>
      <c r="S173" s="30"/>
      <c r="T173" s="30"/>
      <c r="U173" s="30"/>
      <c r="V173" s="30"/>
    </row>
    <row r="174" spans="1:22">
      <c r="A174" s="31"/>
      <c r="B174" s="31"/>
      <c r="C174" s="31"/>
      <c r="I174" s="32"/>
      <c r="J174" s="5"/>
      <c r="K174" s="32"/>
      <c r="L174" s="32"/>
      <c r="N174" s="30"/>
      <c r="O174" s="30"/>
      <c r="P174" s="30"/>
      <c r="Q174" s="30"/>
      <c r="R174" s="30"/>
      <c r="S174" s="30"/>
      <c r="T174" s="30"/>
      <c r="U174" s="30"/>
      <c r="V174" s="30"/>
    </row>
    <row r="175" spans="1:22">
      <c r="A175" s="31"/>
      <c r="B175" s="31"/>
      <c r="C175" s="31"/>
      <c r="I175" s="32"/>
      <c r="J175" s="5"/>
      <c r="K175" s="32"/>
      <c r="L175" s="32"/>
      <c r="N175" s="30"/>
      <c r="O175" s="30"/>
      <c r="P175" s="30"/>
      <c r="Q175" s="30"/>
      <c r="R175" s="30"/>
      <c r="S175" s="30"/>
      <c r="T175" s="30"/>
      <c r="U175" s="30"/>
      <c r="V175" s="30"/>
    </row>
    <row r="176" spans="1:22">
      <c r="A176" s="31"/>
      <c r="B176" s="31"/>
      <c r="C176" s="31"/>
      <c r="I176" s="32"/>
      <c r="J176" s="5"/>
      <c r="K176" s="32"/>
      <c r="L176" s="32"/>
      <c r="N176" s="30"/>
      <c r="O176" s="30"/>
      <c r="P176" s="30"/>
      <c r="Q176" s="30"/>
      <c r="R176" s="30"/>
      <c r="S176" s="30"/>
      <c r="T176" s="30"/>
      <c r="U176" s="30"/>
      <c r="V176" s="30"/>
    </row>
    <row r="177" spans="1:22">
      <c r="I177" s="30"/>
      <c r="J177" s="26"/>
      <c r="K177" s="30"/>
      <c r="L177" s="30"/>
      <c r="N177" s="30"/>
      <c r="O177" s="30"/>
      <c r="P177" s="30"/>
      <c r="Q177" s="30"/>
      <c r="R177" s="30"/>
      <c r="S177" s="30"/>
      <c r="T177" s="30"/>
      <c r="U177" s="30"/>
      <c r="V177" s="30"/>
    </row>
    <row r="178" spans="1:22">
      <c r="A178" s="31"/>
      <c r="B178" s="31"/>
      <c r="C178" s="31"/>
      <c r="I178" s="32"/>
      <c r="J178" s="5"/>
      <c r="K178" s="32"/>
      <c r="L178" s="32"/>
      <c r="N178" s="30"/>
      <c r="O178" s="30"/>
      <c r="P178" s="30"/>
      <c r="Q178" s="30"/>
      <c r="R178" s="30"/>
      <c r="S178" s="30"/>
      <c r="T178" s="30"/>
      <c r="U178" s="30"/>
      <c r="V178" s="30"/>
    </row>
    <row r="179" spans="1:22">
      <c r="A179" s="31"/>
      <c r="B179" s="31"/>
      <c r="C179" s="31"/>
      <c r="I179" s="32"/>
      <c r="J179" s="5"/>
      <c r="K179" s="32"/>
      <c r="L179" s="32"/>
      <c r="N179" s="30"/>
      <c r="O179" s="30"/>
      <c r="P179" s="30"/>
      <c r="Q179" s="30"/>
      <c r="R179" s="30"/>
      <c r="S179" s="30"/>
      <c r="T179" s="30"/>
      <c r="U179" s="30"/>
      <c r="V179" s="30"/>
    </row>
    <row r="180" spans="1:22">
      <c r="N180" s="30"/>
      <c r="O180" s="30"/>
      <c r="P180" s="30"/>
      <c r="Q180" s="30"/>
      <c r="R180" s="30"/>
      <c r="S180" s="30"/>
      <c r="T180" s="30"/>
      <c r="U180" s="30"/>
      <c r="V180" s="30"/>
    </row>
    <row r="181" spans="1:22">
      <c r="N181" s="30"/>
      <c r="O181" s="30"/>
      <c r="P181" s="30"/>
      <c r="Q181" s="30"/>
      <c r="R181" s="30"/>
      <c r="S181" s="30"/>
      <c r="T181" s="30"/>
      <c r="U181" s="30"/>
      <c r="V181" s="30"/>
    </row>
    <row r="182" spans="1:22">
      <c r="N182" s="30"/>
      <c r="O182" s="30"/>
      <c r="P182" s="30"/>
      <c r="Q182" s="30"/>
      <c r="R182" s="30"/>
      <c r="S182" s="30"/>
      <c r="T182" s="30"/>
      <c r="U182" s="30"/>
      <c r="V182" s="30"/>
    </row>
    <row r="183" spans="1:22">
      <c r="N183" s="30"/>
      <c r="O183" s="30"/>
      <c r="P183" s="30"/>
      <c r="Q183" s="30"/>
      <c r="R183" s="30"/>
      <c r="S183" s="30"/>
      <c r="T183" s="30"/>
      <c r="U183" s="30"/>
      <c r="V183" s="30"/>
    </row>
    <row r="184" spans="1:22">
      <c r="N184" s="30"/>
      <c r="O184" s="30"/>
      <c r="P184" s="30"/>
      <c r="Q184" s="30"/>
      <c r="R184" s="30"/>
      <c r="S184" s="30"/>
      <c r="T184" s="30"/>
      <c r="U184" s="30"/>
      <c r="V184" s="30"/>
    </row>
    <row r="185" spans="1:22">
      <c r="N185" s="30"/>
      <c r="O185" s="30"/>
      <c r="P185" s="30"/>
      <c r="Q185" s="30"/>
      <c r="R185" s="30"/>
      <c r="S185" s="30"/>
      <c r="T185" s="30"/>
      <c r="U185" s="30"/>
      <c r="V185" s="30"/>
    </row>
    <row r="186" spans="1:22">
      <c r="N186" s="30"/>
      <c r="O186" s="30"/>
      <c r="P186" s="30"/>
      <c r="Q186" s="30"/>
      <c r="R186" s="30"/>
      <c r="S186" s="30"/>
      <c r="T186" s="30"/>
      <c r="U186" s="30"/>
      <c r="V186" s="30"/>
    </row>
    <row r="187" spans="1:22">
      <c r="N187" s="30"/>
      <c r="O187" s="30"/>
      <c r="P187" s="30"/>
      <c r="Q187" s="30"/>
      <c r="R187" s="30"/>
      <c r="S187" s="30"/>
      <c r="T187" s="30"/>
      <c r="U187" s="30"/>
      <c r="V187" s="30"/>
    </row>
    <row r="188" spans="1:22">
      <c r="N188" s="30"/>
      <c r="O188" s="30"/>
      <c r="P188" s="30"/>
      <c r="Q188" s="30"/>
      <c r="R188" s="30"/>
      <c r="S188" s="30"/>
      <c r="T188" s="30"/>
      <c r="U188" s="30"/>
      <c r="V188" s="30"/>
    </row>
  </sheetData>
  <sheetProtection algorithmName="SHA-512" hashValue="8ZyK50sBcoO2Bm+xlJSBj6Eq+HZ5WczAwNczfEV/0aqmbTgLEfIhPpNs0yOjWrqNZ4tqNw83DXkgDIFz/vzBFg==" saltValue="91kOeLz7Ku4eOHLsHJU71Q==" spinCount="100000" sheet="1" formatCells="0" formatColumns="0" formatRows="0" insertHyperlinks="0" sort="0" autoFilter="0" pivotTables="0"/>
  <mergeCells count="7">
    <mergeCell ref="P39:S44"/>
    <mergeCell ref="A2:I2"/>
    <mergeCell ref="K2:U2"/>
    <mergeCell ref="K3:U3"/>
    <mergeCell ref="L11:U11"/>
    <mergeCell ref="A19:I19"/>
    <mergeCell ref="K19:U19"/>
  </mergeCells>
  <conditionalFormatting sqref="AA9:AB10 AA13:AB13">
    <cfRule type="containsText" dxfId="4" priority="5" operator="containsText" text="YES">
      <formula>NOT(ISERROR(SEARCH("YES",AA9)))</formula>
    </cfRule>
  </conditionalFormatting>
  <conditionalFormatting sqref="AA11:AB11">
    <cfRule type="cellIs" dxfId="3" priority="2" operator="greaterThan">
      <formula>0.75</formula>
    </cfRule>
    <cfRule type="cellIs" dxfId="2" priority="3" operator="greaterThan">
      <formula>75</formula>
    </cfRule>
    <cfRule type="cellIs" dxfId="1" priority="4" operator="greaterThan">
      <formula>75</formula>
    </cfRule>
  </conditionalFormatting>
  <conditionalFormatting sqref="AA12:AB12">
    <cfRule type="cellIs" dxfId="0" priority="1" operator="greaterThan">
      <formula>0.9</formula>
    </cfRule>
  </conditionalFormatting>
  <pageMargins left="0.25" right="0.25" top="0.5" bottom="0.5" header="0.3" footer="0.3"/>
  <pageSetup scale="73" orientation="portrait" r:id="rId1"/>
  <colBreaks count="2" manualBreakCount="2">
    <brk id="9" max="1048575" man="1"/>
    <brk id="10"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3B240"/>
  </sheetPr>
  <dimension ref="A1:Y193"/>
  <sheetViews>
    <sheetView zoomScaleNormal="100" zoomScaleSheetLayoutView="50" workbookViewId="0">
      <selection activeCell="D10" sqref="D10"/>
    </sheetView>
  </sheetViews>
  <sheetFormatPr defaultRowHeight="12.75"/>
  <cols>
    <col min="1" max="1" width="11.7109375" style="29" customWidth="1"/>
    <col min="2" max="3" width="12.85546875" style="29" customWidth="1"/>
    <col min="4" max="5" width="12.85546875" style="31" customWidth="1"/>
    <col min="6" max="6" width="1.7109375" style="31" customWidth="1"/>
    <col min="7" max="7" width="12.85546875" style="31" customWidth="1"/>
    <col min="8" max="9" width="12.85546875" style="29" customWidth="1"/>
    <col min="10" max="10" width="4.42578125" style="20" customWidth="1"/>
    <col min="11" max="11" width="2.7109375" style="29" customWidth="1"/>
    <col min="12" max="12" width="35.7109375" style="29" customWidth="1"/>
    <col min="13" max="13" width="2.5703125" style="29" customWidth="1"/>
    <col min="14" max="20" width="11.85546875" style="29" customWidth="1"/>
    <col min="21" max="21" width="14.140625" style="29" customWidth="1"/>
    <col min="22" max="28" width="11.85546875" style="29" customWidth="1"/>
    <col min="29" max="16384" width="9.140625" style="29"/>
  </cols>
  <sheetData>
    <row r="1" spans="1:24" ht="33" customHeight="1">
      <c r="A1" s="12"/>
      <c r="B1" s="12"/>
      <c r="C1" s="12"/>
      <c r="D1" s="10"/>
      <c r="E1" s="10"/>
      <c r="F1" s="10"/>
      <c r="G1" s="10"/>
      <c r="H1" s="12"/>
      <c r="I1" s="12"/>
      <c r="K1" s="12"/>
      <c r="L1" s="12"/>
      <c r="M1" s="12"/>
      <c r="N1" s="12"/>
      <c r="O1" s="12"/>
      <c r="P1" s="12"/>
      <c r="Q1" s="12"/>
      <c r="R1" s="12"/>
      <c r="S1" s="12"/>
      <c r="T1" s="12"/>
      <c r="U1" s="12"/>
    </row>
    <row r="2" spans="1:24" s="108" customFormat="1" ht="18.75">
      <c r="A2" s="505" t="s">
        <v>137</v>
      </c>
      <c r="B2" s="505"/>
      <c r="C2" s="505"/>
      <c r="D2" s="505"/>
      <c r="E2" s="505"/>
      <c r="F2" s="505"/>
      <c r="G2" s="505"/>
      <c r="H2" s="505"/>
      <c r="I2" s="505"/>
      <c r="J2" s="8"/>
      <c r="K2" s="508" t="s">
        <v>136</v>
      </c>
      <c r="L2" s="508"/>
      <c r="M2" s="508"/>
      <c r="N2" s="508"/>
      <c r="O2" s="508"/>
      <c r="P2" s="508"/>
      <c r="Q2" s="508"/>
      <c r="R2" s="508"/>
      <c r="S2" s="508"/>
      <c r="T2" s="508"/>
      <c r="U2" s="508"/>
    </row>
    <row r="3" spans="1:24" s="108" customFormat="1" ht="18.75">
      <c r="A3" s="145" t="s">
        <v>82</v>
      </c>
      <c r="B3" s="14"/>
      <c r="C3" s="14"/>
      <c r="D3" s="9"/>
      <c r="E3" s="9"/>
      <c r="F3" s="9"/>
      <c r="G3" s="9"/>
      <c r="H3" s="9"/>
      <c r="I3" s="9"/>
      <c r="J3" s="8"/>
      <c r="K3" s="506" t="s">
        <v>157</v>
      </c>
      <c r="L3" s="506"/>
      <c r="M3" s="506"/>
      <c r="N3" s="506"/>
      <c r="O3" s="506"/>
      <c r="P3" s="506"/>
      <c r="Q3" s="506"/>
      <c r="R3" s="506"/>
      <c r="S3" s="506"/>
      <c r="T3" s="506"/>
      <c r="U3" s="506"/>
    </row>
    <row r="4" spans="1:24" ht="15">
      <c r="A4" s="146" t="s">
        <v>205</v>
      </c>
      <c r="B4" s="13"/>
      <c r="C4" s="13"/>
      <c r="D4" s="2"/>
      <c r="E4" s="2"/>
      <c r="F4" s="2"/>
      <c r="G4" s="2"/>
      <c r="H4" s="2"/>
      <c r="I4" s="2"/>
      <c r="J4" s="4"/>
      <c r="K4" s="70" t="s">
        <v>133</v>
      </c>
      <c r="L4" s="71"/>
      <c r="M4" s="72"/>
      <c r="N4" s="72"/>
      <c r="O4" s="72"/>
      <c r="P4" s="72"/>
      <c r="Q4" s="72"/>
      <c r="R4" s="72"/>
      <c r="S4" s="72"/>
      <c r="T4" s="72"/>
      <c r="U4" s="72"/>
      <c r="W4" s="181"/>
      <c r="X4" s="31"/>
    </row>
    <row r="5" spans="1:24">
      <c r="A5" s="166"/>
      <c r="B5" s="166"/>
      <c r="C5" s="166"/>
      <c r="D5" s="36"/>
      <c r="E5" s="36"/>
      <c r="F5" s="36"/>
      <c r="G5" s="36"/>
      <c r="H5" s="37" t="s">
        <v>90</v>
      </c>
      <c r="I5" s="166"/>
      <c r="K5" s="71">
        <v>1</v>
      </c>
      <c r="L5" s="71" t="s">
        <v>160</v>
      </c>
      <c r="M5" s="72"/>
      <c r="N5" s="72"/>
      <c r="O5" s="72"/>
      <c r="P5" s="72"/>
      <c r="Q5" s="72"/>
      <c r="R5" s="72"/>
      <c r="S5" s="72"/>
      <c r="T5" s="72"/>
      <c r="U5" s="72"/>
      <c r="W5" s="31"/>
      <c r="X5" s="31"/>
    </row>
    <row r="6" spans="1:24" s="28" customFormat="1">
      <c r="A6" s="38" t="s">
        <v>15</v>
      </c>
      <c r="B6" s="39"/>
      <c r="C6" s="40"/>
      <c r="D6" s="41" t="s">
        <v>203</v>
      </c>
      <c r="E6" s="42" t="s">
        <v>77</v>
      </c>
      <c r="F6" s="40"/>
      <c r="G6" s="36"/>
      <c r="H6" s="147"/>
      <c r="I6" s="109"/>
      <c r="J6" s="205"/>
      <c r="K6" s="71">
        <v>2</v>
      </c>
      <c r="L6" s="71" t="s">
        <v>144</v>
      </c>
      <c r="M6" s="73"/>
      <c r="N6" s="72"/>
      <c r="O6" s="72"/>
      <c r="P6" s="72"/>
      <c r="Q6" s="73"/>
      <c r="R6" s="73"/>
      <c r="S6" s="73"/>
      <c r="T6" s="73"/>
      <c r="U6" s="73"/>
      <c r="W6" s="31"/>
      <c r="X6" s="31"/>
    </row>
    <row r="7" spans="1:24" s="28" customFormat="1">
      <c r="A7" s="38" t="s">
        <v>98</v>
      </c>
      <c r="B7" s="39"/>
      <c r="C7" s="40"/>
      <c r="D7" s="41" t="s">
        <v>204</v>
      </c>
      <c r="E7" s="42" t="s">
        <v>77</v>
      </c>
      <c r="F7" s="40"/>
      <c r="G7" s="36"/>
      <c r="H7" s="147"/>
      <c r="I7" s="109"/>
      <c r="J7" s="205"/>
      <c r="K7" s="70" t="s">
        <v>158</v>
      </c>
      <c r="L7" s="73"/>
      <c r="M7" s="73"/>
      <c r="N7" s="72"/>
      <c r="O7" s="72"/>
      <c r="P7" s="72"/>
      <c r="Q7" s="73"/>
      <c r="R7" s="73"/>
      <c r="S7" s="73"/>
      <c r="T7" s="73"/>
      <c r="U7" s="73"/>
      <c r="W7" s="181"/>
    </row>
    <row r="8" spans="1:24" s="28" customFormat="1">
      <c r="A8" s="40" t="s">
        <v>97</v>
      </c>
      <c r="B8" s="39"/>
      <c r="C8" s="40"/>
      <c r="D8" s="45">
        <v>3250</v>
      </c>
      <c r="E8" s="42" t="s">
        <v>80</v>
      </c>
      <c r="F8" s="40"/>
      <c r="G8" s="36"/>
      <c r="H8" s="147"/>
      <c r="I8" s="44"/>
      <c r="J8" s="16"/>
      <c r="K8" s="71">
        <v>1</v>
      </c>
      <c r="L8" s="71" t="s">
        <v>145</v>
      </c>
      <c r="M8" s="73"/>
      <c r="N8" s="72"/>
      <c r="O8" s="72"/>
      <c r="P8" s="72"/>
      <c r="Q8" s="73"/>
      <c r="R8" s="73"/>
      <c r="S8" s="73"/>
      <c r="T8" s="73"/>
      <c r="U8" s="73"/>
      <c r="W8" s="31"/>
      <c r="X8" s="31"/>
    </row>
    <row r="9" spans="1:24" s="28" customFormat="1">
      <c r="A9" s="40" t="s">
        <v>108</v>
      </c>
      <c r="B9" s="39"/>
      <c r="C9" s="46"/>
      <c r="D9" s="182">
        <v>0.02</v>
      </c>
      <c r="E9" s="42" t="s">
        <v>106</v>
      </c>
      <c r="F9" s="40"/>
      <c r="G9" s="36"/>
      <c r="H9" s="147" t="s">
        <v>241</v>
      </c>
      <c r="I9" s="44"/>
      <c r="J9" s="16"/>
      <c r="K9" s="73">
        <v>2</v>
      </c>
      <c r="L9" s="73" t="s">
        <v>176</v>
      </c>
      <c r="M9" s="73"/>
      <c r="N9" s="72"/>
      <c r="O9" s="72"/>
      <c r="P9" s="72"/>
      <c r="Q9" s="73"/>
      <c r="R9" s="73"/>
      <c r="S9" s="73"/>
      <c r="T9" s="73"/>
      <c r="U9" s="73"/>
    </row>
    <row r="10" spans="1:24" s="28" customFormat="1">
      <c r="A10" s="40" t="s">
        <v>78</v>
      </c>
      <c r="B10" s="40"/>
      <c r="C10" s="40"/>
      <c r="D10" s="44" t="s">
        <v>84</v>
      </c>
      <c r="E10" s="42" t="s">
        <v>80</v>
      </c>
      <c r="F10" s="40"/>
      <c r="G10" s="36"/>
      <c r="H10" s="147"/>
      <c r="I10" s="44"/>
      <c r="J10" s="16"/>
      <c r="K10" s="73">
        <v>3</v>
      </c>
      <c r="L10" s="73" t="s">
        <v>140</v>
      </c>
      <c r="M10" s="73"/>
      <c r="N10" s="72"/>
      <c r="O10" s="72"/>
      <c r="P10" s="72"/>
      <c r="Q10" s="73"/>
      <c r="R10" s="73"/>
      <c r="S10" s="73"/>
      <c r="T10" s="73"/>
      <c r="U10" s="73"/>
    </row>
    <row r="11" spans="1:24" s="28" customFormat="1">
      <c r="A11" s="40" t="s">
        <v>86</v>
      </c>
      <c r="B11" s="209"/>
      <c r="C11" s="209"/>
      <c r="D11" s="183">
        <v>12</v>
      </c>
      <c r="E11" s="48" t="s">
        <v>95</v>
      </c>
      <c r="F11" s="40"/>
      <c r="G11" s="36"/>
      <c r="H11" s="147"/>
      <c r="I11" s="44"/>
      <c r="J11" s="16"/>
      <c r="K11" s="73">
        <v>4</v>
      </c>
      <c r="L11" s="507" t="s">
        <v>135</v>
      </c>
      <c r="M11" s="507"/>
      <c r="N11" s="507"/>
      <c r="O11" s="507"/>
      <c r="P11" s="507"/>
      <c r="Q11" s="507"/>
      <c r="R11" s="507"/>
      <c r="S11" s="507"/>
      <c r="T11" s="507"/>
      <c r="U11" s="507"/>
    </row>
    <row r="12" spans="1:24" s="28" customFormat="1">
      <c r="A12" s="50" t="s">
        <v>79</v>
      </c>
      <c r="B12" s="210"/>
      <c r="C12" s="209"/>
      <c r="D12" s="183">
        <f>12*5</f>
        <v>60</v>
      </c>
      <c r="E12" s="42" t="s">
        <v>80</v>
      </c>
      <c r="F12" s="40"/>
      <c r="G12" s="36"/>
      <c r="H12" s="147"/>
      <c r="I12" s="113"/>
      <c r="J12" s="206"/>
      <c r="K12" s="73">
        <v>5</v>
      </c>
      <c r="L12" s="73" t="s">
        <v>148</v>
      </c>
      <c r="M12" s="73"/>
      <c r="N12" s="72"/>
      <c r="O12" s="72"/>
      <c r="P12" s="72"/>
      <c r="Q12" s="73"/>
      <c r="R12" s="73"/>
      <c r="S12" s="73"/>
      <c r="T12" s="73"/>
      <c r="U12" s="73"/>
    </row>
    <row r="13" spans="1:24" s="28" customFormat="1">
      <c r="A13" s="51" t="s">
        <v>99</v>
      </c>
      <c r="B13" s="39"/>
      <c r="C13" s="40"/>
      <c r="D13" s="52">
        <v>43831</v>
      </c>
      <c r="E13" s="42" t="s">
        <v>80</v>
      </c>
      <c r="F13" s="40"/>
      <c r="G13" s="36"/>
      <c r="H13" s="147"/>
      <c r="I13" s="114"/>
      <c r="J13" s="207"/>
      <c r="K13" s="74" t="s">
        <v>159</v>
      </c>
      <c r="L13" s="73"/>
      <c r="M13" s="73"/>
      <c r="N13" s="72"/>
      <c r="O13" s="72"/>
      <c r="P13" s="72"/>
      <c r="Q13" s="73"/>
      <c r="R13" s="73"/>
      <c r="S13" s="73"/>
      <c r="T13" s="73"/>
      <c r="U13" s="73"/>
      <c r="W13" s="184"/>
    </row>
    <row r="14" spans="1:24" s="28" customFormat="1">
      <c r="A14" s="40" t="s">
        <v>100</v>
      </c>
      <c r="B14" s="40"/>
      <c r="C14" s="40"/>
      <c r="D14" s="52">
        <v>45657</v>
      </c>
      <c r="E14" s="42" t="s">
        <v>80</v>
      </c>
      <c r="F14" s="40"/>
      <c r="G14" s="36"/>
      <c r="H14" s="147"/>
      <c r="I14" s="44"/>
      <c r="J14" s="16"/>
      <c r="K14" s="73">
        <v>1</v>
      </c>
      <c r="L14" s="73" t="s">
        <v>130</v>
      </c>
      <c r="M14" s="73"/>
      <c r="N14" s="72"/>
      <c r="O14" s="72"/>
      <c r="P14" s="72"/>
      <c r="Q14" s="73"/>
      <c r="R14" s="73"/>
      <c r="S14" s="73"/>
      <c r="T14" s="73"/>
      <c r="U14" s="73"/>
    </row>
    <row r="15" spans="1:24" s="28" customFormat="1">
      <c r="A15" s="53" t="s">
        <v>101</v>
      </c>
      <c r="B15" s="43"/>
      <c r="C15" s="40"/>
      <c r="D15" s="54">
        <v>3.2500000000000001E-2</v>
      </c>
      <c r="E15" s="42" t="s">
        <v>80</v>
      </c>
      <c r="F15" s="40"/>
      <c r="G15" s="36"/>
      <c r="H15" s="147"/>
      <c r="I15" s="115"/>
      <c r="J15" s="6"/>
      <c r="K15" s="73">
        <v>2</v>
      </c>
      <c r="L15" s="73" t="s">
        <v>147</v>
      </c>
      <c r="M15" s="73"/>
      <c r="N15" s="72"/>
      <c r="O15" s="72"/>
      <c r="P15" s="72"/>
      <c r="Q15" s="73"/>
      <c r="R15" s="73"/>
      <c r="S15" s="73"/>
      <c r="T15" s="73"/>
      <c r="U15" s="73"/>
    </row>
    <row r="16" spans="1:24" s="28" customFormat="1">
      <c r="A16" s="53" t="s">
        <v>81</v>
      </c>
      <c r="B16" s="43"/>
      <c r="C16" s="40"/>
      <c r="D16" s="45">
        <v>7500</v>
      </c>
      <c r="E16" s="42" t="s">
        <v>80</v>
      </c>
      <c r="F16" s="40"/>
      <c r="G16" s="36"/>
      <c r="H16" s="147"/>
      <c r="I16" s="115"/>
      <c r="J16" s="6"/>
      <c r="K16" s="73">
        <v>3</v>
      </c>
      <c r="L16" s="73" t="s">
        <v>149</v>
      </c>
      <c r="M16" s="73"/>
      <c r="N16" s="72"/>
      <c r="O16" s="72"/>
      <c r="P16" s="72"/>
      <c r="Q16" s="73"/>
      <c r="R16" s="73"/>
      <c r="S16" s="73"/>
      <c r="T16" s="73"/>
      <c r="U16" s="73"/>
    </row>
    <row r="17" spans="1:25" s="28" customFormat="1">
      <c r="A17" s="3"/>
      <c r="B17" s="1"/>
      <c r="C17" s="15"/>
      <c r="D17" s="27"/>
      <c r="E17" s="167"/>
      <c r="F17" s="15"/>
      <c r="G17" s="2"/>
      <c r="H17" s="29"/>
      <c r="I17" s="150"/>
      <c r="J17" s="6"/>
      <c r="K17" s="73">
        <v>4</v>
      </c>
      <c r="L17" s="73" t="s">
        <v>139</v>
      </c>
      <c r="M17" s="73"/>
      <c r="N17" s="72"/>
      <c r="O17" s="72"/>
      <c r="P17" s="72"/>
      <c r="Q17" s="73"/>
      <c r="R17" s="73"/>
      <c r="S17" s="73"/>
      <c r="T17" s="73"/>
      <c r="U17" s="73"/>
    </row>
    <row r="18" spans="1:25" s="28" customFormat="1" ht="24" customHeight="1">
      <c r="A18" s="6"/>
      <c r="B18" s="7"/>
      <c r="C18" s="16"/>
      <c r="D18" s="18"/>
      <c r="E18" s="19"/>
      <c r="F18" s="16"/>
      <c r="G18" s="4"/>
      <c r="H18" s="20"/>
      <c r="I18" s="6"/>
      <c r="J18" s="6"/>
      <c r="K18" s="16"/>
      <c r="L18" s="19"/>
      <c r="M18" s="16"/>
      <c r="N18" s="20"/>
      <c r="O18" s="20"/>
      <c r="P18" s="20"/>
      <c r="Q18" s="16"/>
      <c r="R18" s="16"/>
      <c r="S18" s="16"/>
      <c r="T18" s="16"/>
      <c r="U18" s="16"/>
    </row>
    <row r="19" spans="1:25" s="123" customFormat="1" ht="18.75">
      <c r="A19" s="505" t="s">
        <v>131</v>
      </c>
      <c r="B19" s="505"/>
      <c r="C19" s="505"/>
      <c r="D19" s="505"/>
      <c r="E19" s="505"/>
      <c r="F19" s="505"/>
      <c r="G19" s="505"/>
      <c r="H19" s="505"/>
      <c r="I19" s="505"/>
      <c r="J19" s="21"/>
      <c r="K19" s="505" t="s">
        <v>138</v>
      </c>
      <c r="L19" s="505"/>
      <c r="M19" s="505"/>
      <c r="N19" s="505"/>
      <c r="O19" s="505"/>
      <c r="P19" s="505"/>
      <c r="Q19" s="505"/>
      <c r="R19" s="505"/>
      <c r="S19" s="505"/>
      <c r="T19" s="505"/>
      <c r="U19" s="505"/>
      <c r="V19" s="108"/>
    </row>
    <row r="20" spans="1:25" s="28" customFormat="1">
      <c r="A20" s="15"/>
      <c r="B20" s="15"/>
      <c r="C20" s="15"/>
      <c r="D20" s="15"/>
      <c r="E20" s="15"/>
      <c r="F20" s="15"/>
      <c r="G20" s="15"/>
      <c r="H20" s="15"/>
      <c r="I20" s="15"/>
      <c r="J20" s="16"/>
      <c r="K20" s="15"/>
      <c r="L20" s="173" t="s">
        <v>168</v>
      </c>
      <c r="M20" s="15"/>
      <c r="N20" s="13"/>
      <c r="O20" s="13"/>
      <c r="P20" s="13"/>
      <c r="Q20" s="15"/>
      <c r="R20" s="15"/>
      <c r="S20" s="15"/>
      <c r="T20" s="13"/>
      <c r="U20" s="13"/>
      <c r="V20" s="29"/>
    </row>
    <row r="21" spans="1:25" s="28" customFormat="1" ht="24">
      <c r="A21" s="40"/>
      <c r="B21" s="40"/>
      <c r="C21" s="40"/>
      <c r="D21" s="40"/>
      <c r="E21" s="49"/>
      <c r="F21" s="211"/>
      <c r="G21" s="58"/>
      <c r="H21" s="58"/>
      <c r="I21" s="40"/>
      <c r="J21" s="16"/>
      <c r="K21" s="15"/>
      <c r="L21" s="40"/>
      <c r="M21" s="83"/>
      <c r="N21" s="83"/>
      <c r="O21" s="212" t="s">
        <v>110</v>
      </c>
      <c r="P21" s="212" t="s">
        <v>109</v>
      </c>
      <c r="Q21" s="83"/>
      <c r="R21" s="83"/>
      <c r="S21" s="83"/>
      <c r="T21" s="40"/>
      <c r="U21" s="40"/>
    </row>
    <row r="22" spans="1:25" s="28" customFormat="1" ht="24">
      <c r="A22" s="215" t="s">
        <v>38</v>
      </c>
      <c r="B22" s="169" t="s">
        <v>20</v>
      </c>
      <c r="C22" s="59" t="s">
        <v>16</v>
      </c>
      <c r="D22" s="172" t="s">
        <v>123</v>
      </c>
      <c r="E22" s="172" t="s">
        <v>18</v>
      </c>
      <c r="F22" s="216"/>
      <c r="G22" s="172" t="s">
        <v>127</v>
      </c>
      <c r="H22" s="58" t="s">
        <v>126</v>
      </c>
      <c r="I22" s="216" t="s">
        <v>85</v>
      </c>
      <c r="J22" s="24"/>
      <c r="K22" s="213"/>
      <c r="L22" s="51"/>
      <c r="M22" s="51"/>
      <c r="N22" s="79" t="s">
        <v>0</v>
      </c>
      <c r="O22" s="79" t="s">
        <v>34</v>
      </c>
      <c r="P22" s="79" t="s">
        <v>35</v>
      </c>
      <c r="Q22" s="79" t="s">
        <v>36</v>
      </c>
      <c r="R22" s="79" t="s">
        <v>37</v>
      </c>
      <c r="S22" s="79" t="s">
        <v>39</v>
      </c>
      <c r="T22" s="79" t="s">
        <v>207</v>
      </c>
      <c r="U22" s="79" t="s">
        <v>132</v>
      </c>
    </row>
    <row r="23" spans="1:25" s="28" customFormat="1">
      <c r="A23" s="61"/>
      <c r="B23" s="62"/>
      <c r="C23" s="45"/>
      <c r="D23" s="45"/>
      <c r="E23" s="217">
        <f>NPV($D$15/D$11,C24:C5001)</f>
        <v>186851.83845737769</v>
      </c>
      <c r="F23" s="185"/>
      <c r="G23" s="185"/>
      <c r="H23" s="217">
        <f>E23+D16</f>
        <v>194351.83845737769</v>
      </c>
      <c r="I23" s="45"/>
      <c r="J23" s="18"/>
      <c r="K23" s="17"/>
      <c r="L23" s="40" t="s">
        <v>2</v>
      </c>
      <c r="M23" s="40"/>
      <c r="N23" s="84">
        <f>E23</f>
        <v>186851.83845737769</v>
      </c>
      <c r="O23" s="459">
        <f>E47</f>
        <v>118113.06369614437</v>
      </c>
      <c r="P23" s="459">
        <f>E59</f>
        <v>80823.940667584422</v>
      </c>
      <c r="Q23" s="81">
        <f>E71</f>
        <v>41480.995019084607</v>
      </c>
      <c r="R23" s="81">
        <f>E83</f>
        <v>4.32631708235931E-11</v>
      </c>
      <c r="S23" s="84"/>
      <c r="T23" s="84"/>
      <c r="U23" s="44"/>
    </row>
    <row r="24" spans="1:25" s="28" customFormat="1">
      <c r="A24" s="61">
        <v>1</v>
      </c>
      <c r="B24" s="62">
        <v>43831</v>
      </c>
      <c r="C24" s="45">
        <f>D8</f>
        <v>3250</v>
      </c>
      <c r="D24" s="49">
        <f t="shared" ref="D24:D83" si="0">E23*D$15/D$11</f>
        <v>506.05706248873122</v>
      </c>
      <c r="E24" s="49">
        <f>E23-C24+D24</f>
        <v>184107.8955198664</v>
      </c>
      <c r="F24" s="45"/>
      <c r="G24" s="49">
        <f>D24-I24</f>
        <v>-3001.5690415112726</v>
      </c>
      <c r="H24" s="49">
        <f>H23+G24</f>
        <v>191350.26941586641</v>
      </c>
      <c r="I24" s="49">
        <f>SUM(C$24:C5001,D$16)/COUNT(C$24:C5001)</f>
        <v>3507.626104000004</v>
      </c>
      <c r="J24" s="18"/>
      <c r="K24" s="17"/>
      <c r="L24" s="40" t="s">
        <v>128</v>
      </c>
      <c r="M24" s="40"/>
      <c r="N24" s="84">
        <f>H23</f>
        <v>194351.83845737769</v>
      </c>
      <c r="O24" s="459">
        <f>H47</f>
        <v>120210.03720014414</v>
      </c>
      <c r="P24" s="459">
        <f>H59</f>
        <v>81405.000923584157</v>
      </c>
      <c r="Q24" s="81">
        <f>H71</f>
        <v>41357.654027084311</v>
      </c>
      <c r="R24" s="81">
        <f>H83</f>
        <v>-2.8967406251467764E-10</v>
      </c>
      <c r="S24" s="84"/>
      <c r="T24" s="84"/>
      <c r="U24" s="44"/>
    </row>
    <row r="25" spans="1:25" s="155" customFormat="1">
      <c r="A25" s="61">
        <v>2</v>
      </c>
      <c r="B25" s="62">
        <v>43862</v>
      </c>
      <c r="C25" s="45">
        <f>C24</f>
        <v>3250</v>
      </c>
      <c r="D25" s="45">
        <f t="shared" si="0"/>
        <v>498.62555036630488</v>
      </c>
      <c r="E25" s="45">
        <f t="shared" ref="E25:E53" si="1">E24-C25+D25</f>
        <v>181356.5210702327</v>
      </c>
      <c r="F25" s="45"/>
      <c r="G25" s="45">
        <f t="shared" ref="G25:G83" si="2">D25-I25</f>
        <v>-3009.0005536336994</v>
      </c>
      <c r="H25" s="45">
        <f t="shared" ref="H25:H83" si="3">H24+G25</f>
        <v>188341.26886223271</v>
      </c>
      <c r="I25" s="45">
        <f>SUM(C$24:C5002,D$16)/COUNT(C$24:C5002)</f>
        <v>3507.626104000004</v>
      </c>
      <c r="J25" s="18"/>
      <c r="K25" s="17"/>
      <c r="L25" s="40" t="s">
        <v>89</v>
      </c>
      <c r="M25" s="51"/>
      <c r="N25" s="84"/>
      <c r="O25" s="459">
        <f>SUM(I36:I47)</f>
        <v>42091.513248000039</v>
      </c>
      <c r="P25" s="459">
        <f>SUM(I48:I59)</f>
        <v>42091.513248000039</v>
      </c>
      <c r="Q25" s="81">
        <f>SUM(I60:I71)</f>
        <v>42091.513248000039</v>
      </c>
      <c r="R25" s="81">
        <f>SUM(I72:I83)</f>
        <v>42091.513248000039</v>
      </c>
      <c r="S25" s="84"/>
      <c r="T25" s="84"/>
      <c r="U25" s="114"/>
      <c r="V25" s="28"/>
    </row>
    <row r="26" spans="1:25" s="28" customFormat="1">
      <c r="A26" s="61">
        <v>3</v>
      </c>
      <c r="B26" s="62">
        <v>43891</v>
      </c>
      <c r="C26" s="45">
        <f t="shared" ref="C26:C83" si="4">C25</f>
        <v>3250</v>
      </c>
      <c r="D26" s="45">
        <f t="shared" si="0"/>
        <v>491.17391123188025</v>
      </c>
      <c r="E26" s="45">
        <f t="shared" si="1"/>
        <v>178597.69498146459</v>
      </c>
      <c r="F26" s="45"/>
      <c r="G26" s="45">
        <f t="shared" si="2"/>
        <v>-3016.452192768124</v>
      </c>
      <c r="H26" s="45">
        <f t="shared" si="3"/>
        <v>185324.81666946458</v>
      </c>
      <c r="I26" s="45">
        <f>SUM(C$24:C5003,D$16)/COUNT(C$24:C5003)</f>
        <v>3507.626104000004</v>
      </c>
      <c r="J26" s="18"/>
      <c r="K26" s="17"/>
      <c r="L26" s="40"/>
      <c r="M26" s="40"/>
      <c r="N26" s="84"/>
      <c r="O26" s="459"/>
      <c r="P26" s="459"/>
      <c r="Q26" s="81"/>
      <c r="R26" s="81"/>
      <c r="S26" s="84"/>
      <c r="T26" s="84"/>
      <c r="U26" s="44"/>
    </row>
    <row r="27" spans="1:25" s="28" customFormat="1">
      <c r="A27" s="61">
        <v>4</v>
      </c>
      <c r="B27" s="52">
        <v>43922</v>
      </c>
      <c r="C27" s="45">
        <f t="shared" si="4"/>
        <v>3250</v>
      </c>
      <c r="D27" s="45">
        <f t="shared" si="0"/>
        <v>483.70209057479997</v>
      </c>
      <c r="E27" s="45">
        <f t="shared" si="1"/>
        <v>175831.3970720394</v>
      </c>
      <c r="F27" s="45"/>
      <c r="G27" s="45">
        <f t="shared" si="2"/>
        <v>-3023.9240134252041</v>
      </c>
      <c r="H27" s="45">
        <f t="shared" si="3"/>
        <v>182300.89265603936</v>
      </c>
      <c r="I27" s="45">
        <f>SUM(C$24:C5004,D$16)/COUNT(C$24:C5004)</f>
        <v>3507.626104000004</v>
      </c>
      <c r="J27" s="18"/>
      <c r="K27" s="17"/>
      <c r="L27" s="83" t="s">
        <v>12</v>
      </c>
      <c r="M27" s="40"/>
      <c r="N27" s="84"/>
      <c r="O27" s="459">
        <f>COUNT(A48:A5001)</f>
        <v>36</v>
      </c>
      <c r="P27" s="459">
        <f>COUNT(A60:A5001)</f>
        <v>24</v>
      </c>
      <c r="Q27" s="81">
        <f>COUNT(B72:B83)</f>
        <v>12</v>
      </c>
      <c r="R27" s="81">
        <v>0</v>
      </c>
      <c r="S27" s="84"/>
      <c r="T27" s="84"/>
      <c r="U27" s="45"/>
      <c r="W27" s="27"/>
      <c r="X27" s="27"/>
    </row>
    <row r="28" spans="1:25" s="28" customFormat="1">
      <c r="A28" s="61">
        <v>5</v>
      </c>
      <c r="B28" s="52">
        <v>43952</v>
      </c>
      <c r="C28" s="45">
        <f t="shared" si="4"/>
        <v>3250</v>
      </c>
      <c r="D28" s="45">
        <f t="shared" si="0"/>
        <v>476.21003373677337</v>
      </c>
      <c r="E28" s="45">
        <f t="shared" si="1"/>
        <v>173057.60710577617</v>
      </c>
      <c r="F28" s="45"/>
      <c r="G28" s="45">
        <f t="shared" si="2"/>
        <v>-3031.4160702632307</v>
      </c>
      <c r="H28" s="45">
        <f t="shared" si="3"/>
        <v>179269.47658577614</v>
      </c>
      <c r="I28" s="45">
        <f>SUM(C$24:C5005,D$16)/COUNT(C$24:C5005)</f>
        <v>3507.626104000004</v>
      </c>
      <c r="J28" s="18"/>
      <c r="K28" s="17"/>
      <c r="L28" s="51" t="s">
        <v>11</v>
      </c>
      <c r="M28" s="40"/>
      <c r="N28" s="84"/>
      <c r="O28" s="459">
        <f>SUM(C48:C5001)</f>
        <v>124177.56623999999</v>
      </c>
      <c r="P28" s="459">
        <f>SUM(C60:C5001)</f>
        <v>83601.966240000009</v>
      </c>
      <c r="Q28" s="81">
        <f>SUM(C72:C83)</f>
        <v>42214.854240000015</v>
      </c>
      <c r="R28" s="81">
        <v>0</v>
      </c>
      <c r="S28" s="84"/>
      <c r="T28" s="84">
        <v>0</v>
      </c>
      <c r="U28" s="45">
        <v>0</v>
      </c>
      <c r="V28" s="27"/>
      <c r="W28" s="27"/>
      <c r="Y28" s="186"/>
    </row>
    <row r="29" spans="1:25" s="28" customFormat="1">
      <c r="A29" s="61">
        <v>6</v>
      </c>
      <c r="B29" s="52">
        <v>43983</v>
      </c>
      <c r="C29" s="45">
        <f t="shared" si="4"/>
        <v>3250</v>
      </c>
      <c r="D29" s="45">
        <f t="shared" si="0"/>
        <v>468.69768591147709</v>
      </c>
      <c r="E29" s="45">
        <f t="shared" si="1"/>
        <v>170276.30479168764</v>
      </c>
      <c r="F29" s="45"/>
      <c r="G29" s="45">
        <f t="shared" si="2"/>
        <v>-3038.928418088527</v>
      </c>
      <c r="H29" s="45">
        <f t="shared" si="3"/>
        <v>176230.54816768761</v>
      </c>
      <c r="I29" s="45">
        <f>SUM(C$24:C5006,D$16)/COUNT(C$24:C5006)</f>
        <v>3507.626104000004</v>
      </c>
      <c r="J29" s="18"/>
      <c r="K29" s="17"/>
      <c r="L29" s="51" t="s">
        <v>13</v>
      </c>
      <c r="M29" s="40"/>
      <c r="N29" s="84"/>
      <c r="O29" s="463">
        <f>(O27*O23)/$D$11</f>
        <v>354339.19108843309</v>
      </c>
      <c r="P29" s="463">
        <f>(P27*P23)/$D$11</f>
        <v>161647.88133516884</v>
      </c>
      <c r="Q29" s="464">
        <f>(Q27*Q23)/$D$11</f>
        <v>41480.995019084607</v>
      </c>
      <c r="R29" s="464">
        <f>(R27*R23)/$D$11</f>
        <v>0</v>
      </c>
      <c r="S29" s="84"/>
      <c r="T29" s="84"/>
      <c r="U29" s="84"/>
      <c r="W29" s="27"/>
      <c r="Y29" s="186"/>
    </row>
    <row r="30" spans="1:25" s="28" customFormat="1">
      <c r="A30" s="61">
        <v>7</v>
      </c>
      <c r="B30" s="52">
        <v>44013</v>
      </c>
      <c r="C30" s="45">
        <f t="shared" si="4"/>
        <v>3250</v>
      </c>
      <c r="D30" s="45">
        <f t="shared" si="0"/>
        <v>461.16499214415404</v>
      </c>
      <c r="E30" s="45">
        <f t="shared" si="1"/>
        <v>167487.4697838318</v>
      </c>
      <c r="F30" s="45"/>
      <c r="G30" s="45">
        <f t="shared" si="2"/>
        <v>-3046.46111185585</v>
      </c>
      <c r="H30" s="45">
        <f t="shared" si="3"/>
        <v>173184.08705583177</v>
      </c>
      <c r="I30" s="45">
        <f>SUM(C$24:C5007,D$16)/COUNT(C$24:C5007)</f>
        <v>3507.626104000004</v>
      </c>
      <c r="J30" s="18"/>
      <c r="K30" s="17"/>
      <c r="L30" s="40" t="s">
        <v>14</v>
      </c>
      <c r="M30" s="40"/>
      <c r="N30" s="84"/>
      <c r="O30" s="461">
        <f>$D$15*O28</f>
        <v>4035.7709027999995</v>
      </c>
      <c r="P30" s="461">
        <f>$D$15*P28</f>
        <v>2717.0639028000005</v>
      </c>
      <c r="Q30" s="462">
        <f>$D$15*Q28</f>
        <v>1371.9827628000005</v>
      </c>
      <c r="R30" s="462">
        <f>$D$15*R28</f>
        <v>0</v>
      </c>
      <c r="S30" s="84"/>
      <c r="T30" s="84"/>
      <c r="U30" s="84"/>
      <c r="W30" s="27"/>
      <c r="Y30" s="186"/>
    </row>
    <row r="31" spans="1:25" s="28" customFormat="1">
      <c r="A31" s="61">
        <v>8</v>
      </c>
      <c r="B31" s="52">
        <v>44044</v>
      </c>
      <c r="C31" s="45">
        <f t="shared" si="4"/>
        <v>3250</v>
      </c>
      <c r="D31" s="45">
        <f t="shared" si="0"/>
        <v>453.61189733121114</v>
      </c>
      <c r="E31" s="45">
        <f t="shared" si="1"/>
        <v>164691.08168116299</v>
      </c>
      <c r="F31" s="45"/>
      <c r="G31" s="45">
        <f t="shared" si="2"/>
        <v>-3054.0142066687931</v>
      </c>
      <c r="H31" s="45">
        <f t="shared" si="3"/>
        <v>170130.07284916297</v>
      </c>
      <c r="I31" s="45">
        <f>SUM(C$24:C5008,D$16)/COUNT(C$24:C5008)</f>
        <v>3507.626104000004</v>
      </c>
      <c r="J31" s="18"/>
      <c r="K31" s="17"/>
      <c r="L31" s="40" t="s">
        <v>104</v>
      </c>
      <c r="M31" s="40"/>
      <c r="N31" s="84"/>
      <c r="O31" s="84"/>
      <c r="P31" s="84"/>
      <c r="Q31" s="84"/>
      <c r="R31" s="84"/>
      <c r="S31" s="84"/>
      <c r="T31" s="45"/>
      <c r="U31" s="45"/>
      <c r="W31" s="27"/>
      <c r="Y31" s="186"/>
    </row>
    <row r="32" spans="1:25" s="28" customFormat="1">
      <c r="A32" s="61">
        <v>9</v>
      </c>
      <c r="B32" s="52">
        <v>44075</v>
      </c>
      <c r="C32" s="45">
        <f t="shared" si="4"/>
        <v>3250</v>
      </c>
      <c r="D32" s="45">
        <f t="shared" si="0"/>
        <v>446.03834621981645</v>
      </c>
      <c r="E32" s="45">
        <f t="shared" si="1"/>
        <v>161887.1200273828</v>
      </c>
      <c r="F32" s="45"/>
      <c r="G32" s="45">
        <f t="shared" si="2"/>
        <v>-3061.5877577801875</v>
      </c>
      <c r="H32" s="45">
        <f t="shared" si="3"/>
        <v>167068.48509138278</v>
      </c>
      <c r="I32" s="45">
        <f>SUM(C$24:C5009,D$16)/COUNT(C$24:C5009)</f>
        <v>3507.626104000004</v>
      </c>
      <c r="J32" s="18"/>
      <c r="K32" s="17"/>
      <c r="L32" s="40"/>
      <c r="M32" s="40"/>
      <c r="N32" s="84"/>
      <c r="O32" s="84"/>
      <c r="P32" s="84"/>
      <c r="Q32" s="84"/>
      <c r="R32" s="84"/>
      <c r="S32" s="84"/>
      <c r="T32" s="45"/>
      <c r="U32" s="45"/>
      <c r="W32" s="27"/>
      <c r="Y32" s="186"/>
    </row>
    <row r="33" spans="1:25" s="28" customFormat="1" ht="13.5" thickBot="1">
      <c r="A33" s="61">
        <v>10</v>
      </c>
      <c r="B33" s="52">
        <v>44105</v>
      </c>
      <c r="C33" s="45">
        <f t="shared" si="4"/>
        <v>3250</v>
      </c>
      <c r="D33" s="45">
        <f t="shared" si="0"/>
        <v>438.44428340749511</v>
      </c>
      <c r="E33" s="45">
        <f t="shared" si="1"/>
        <v>159075.5643107903</v>
      </c>
      <c r="F33" s="45"/>
      <c r="G33" s="45">
        <f t="shared" si="2"/>
        <v>-3069.1818205925088</v>
      </c>
      <c r="H33" s="45">
        <f t="shared" si="3"/>
        <v>163999.30327079026</v>
      </c>
      <c r="I33" s="45">
        <f>SUM(C$24:C5010,D$16)/COUNT(C$24:C5010)</f>
        <v>3507.626104000004</v>
      </c>
      <c r="J33" s="18"/>
      <c r="K33" s="17"/>
      <c r="L33" s="40"/>
      <c r="M33" s="40"/>
      <c r="N33" s="44"/>
      <c r="O33" s="44"/>
      <c r="P33" s="44"/>
      <c r="Q33" s="44"/>
      <c r="R33" s="45"/>
      <c r="S33" s="45"/>
      <c r="T33" s="45"/>
      <c r="U33" s="45"/>
      <c r="V33" s="27"/>
      <c r="W33" s="27"/>
      <c r="Y33" s="186"/>
    </row>
    <row r="34" spans="1:25" s="28" customFormat="1">
      <c r="A34" s="61">
        <v>11</v>
      </c>
      <c r="B34" s="52">
        <v>44136</v>
      </c>
      <c r="C34" s="45">
        <f t="shared" si="4"/>
        <v>3250</v>
      </c>
      <c r="D34" s="45">
        <f t="shared" si="0"/>
        <v>430.82965334172377</v>
      </c>
      <c r="E34" s="45">
        <f t="shared" si="1"/>
        <v>156256.39396413203</v>
      </c>
      <c r="F34" s="45"/>
      <c r="G34" s="45">
        <f t="shared" si="2"/>
        <v>-3076.7964506582803</v>
      </c>
      <c r="H34" s="45">
        <f t="shared" si="3"/>
        <v>160922.50682013197</v>
      </c>
      <c r="I34" s="45">
        <f>SUM(C$24:C5011,D$16)/COUNT(C$24:C5011)</f>
        <v>3507.626104000004</v>
      </c>
      <c r="J34" s="18"/>
      <c r="K34" s="27"/>
      <c r="L34" s="187" t="s">
        <v>21</v>
      </c>
      <c r="M34" s="160"/>
      <c r="N34" s="188"/>
      <c r="O34" s="44"/>
      <c r="P34" s="90"/>
      <c r="Q34" s="90"/>
      <c r="R34" s="189" t="s">
        <v>113</v>
      </c>
      <c r="S34" s="90"/>
      <c r="T34" s="45"/>
      <c r="U34" s="45"/>
      <c r="V34" s="27"/>
      <c r="W34" s="27"/>
      <c r="Y34" s="186"/>
    </row>
    <row r="35" spans="1:25" s="28" customFormat="1">
      <c r="A35" s="63">
        <v>12</v>
      </c>
      <c r="B35" s="64">
        <v>44166</v>
      </c>
      <c r="C35" s="65">
        <f t="shared" si="4"/>
        <v>3250</v>
      </c>
      <c r="D35" s="65">
        <f t="shared" si="0"/>
        <v>423.19440031952428</v>
      </c>
      <c r="E35" s="65">
        <f t="shared" si="1"/>
        <v>153429.58836445157</v>
      </c>
      <c r="F35" s="65"/>
      <c r="G35" s="65">
        <f t="shared" si="2"/>
        <v>-3084.4317036804796</v>
      </c>
      <c r="H35" s="65">
        <f t="shared" si="3"/>
        <v>157838.07511645148</v>
      </c>
      <c r="I35" s="65">
        <f>SUM(C$24:C5012,D$16)/COUNT(C$24:C5012)</f>
        <v>3507.626104000004</v>
      </c>
      <c r="J35" s="18"/>
      <c r="K35" s="27"/>
      <c r="L35" s="133" t="s">
        <v>129</v>
      </c>
      <c r="M35" s="44"/>
      <c r="N35" s="190">
        <f>H23</f>
        <v>194351.83845737769</v>
      </c>
      <c r="O35" s="44"/>
      <c r="P35" s="90"/>
      <c r="Q35" s="90"/>
      <c r="R35" s="191" t="s">
        <v>112</v>
      </c>
      <c r="S35" s="90"/>
      <c r="T35" s="45"/>
      <c r="U35" s="45"/>
      <c r="V35" s="27"/>
      <c r="W35" s="27"/>
      <c r="Y35" s="186"/>
    </row>
    <row r="36" spans="1:25" s="28" customFormat="1">
      <c r="A36" s="61">
        <v>13</v>
      </c>
      <c r="B36" s="52">
        <v>44197</v>
      </c>
      <c r="C36" s="45">
        <f t="shared" ref="C36:C72" si="5">C35*1.02</f>
        <v>3315</v>
      </c>
      <c r="D36" s="45">
        <f t="shared" si="0"/>
        <v>415.53846848705638</v>
      </c>
      <c r="E36" s="45">
        <f t="shared" si="1"/>
        <v>150530.12683293864</v>
      </c>
      <c r="F36" s="45"/>
      <c r="G36" s="45">
        <f t="shared" si="2"/>
        <v>-3092.0876355129476</v>
      </c>
      <c r="H36" s="45">
        <f t="shared" si="3"/>
        <v>154745.98748093852</v>
      </c>
      <c r="I36" s="45">
        <f>SUM(C$24:C5013,D$16)/COUNT(C$24:C5013)</f>
        <v>3507.626104000004</v>
      </c>
      <c r="J36" s="18"/>
      <c r="K36" s="27"/>
      <c r="L36" s="133" t="s">
        <v>27</v>
      </c>
      <c r="M36" s="44"/>
      <c r="N36" s="190">
        <f>-E23</f>
        <v>-186851.83845737769</v>
      </c>
      <c r="O36" s="44"/>
      <c r="P36" s="192" t="s">
        <v>2</v>
      </c>
      <c r="Q36" s="90"/>
      <c r="R36" s="90"/>
      <c r="S36" s="90"/>
      <c r="T36" s="45"/>
      <c r="U36" s="45"/>
      <c r="V36" s="27"/>
      <c r="W36" s="27"/>
      <c r="Y36" s="186"/>
    </row>
    <row r="37" spans="1:25" s="28" customFormat="1">
      <c r="A37" s="61">
        <v>14</v>
      </c>
      <c r="B37" s="52">
        <v>44228</v>
      </c>
      <c r="C37" s="45">
        <f t="shared" si="4"/>
        <v>3315</v>
      </c>
      <c r="D37" s="45">
        <f t="shared" si="0"/>
        <v>407.68576017254213</v>
      </c>
      <c r="E37" s="45">
        <f t="shared" si="1"/>
        <v>147622.81259311119</v>
      </c>
      <c r="F37" s="45"/>
      <c r="G37" s="45">
        <f t="shared" si="2"/>
        <v>-3099.9403438274621</v>
      </c>
      <c r="H37" s="45">
        <f t="shared" si="3"/>
        <v>151646.04713711105</v>
      </c>
      <c r="I37" s="45">
        <f>SUM(C$24:C5014,D$16)/COUNT(C$24:C5014)</f>
        <v>3507.626104000004</v>
      </c>
      <c r="J37" s="18"/>
      <c r="K37" s="27"/>
      <c r="L37" s="133" t="s">
        <v>32</v>
      </c>
      <c r="M37" s="44"/>
      <c r="N37" s="190">
        <f>-D16</f>
        <v>-7500</v>
      </c>
      <c r="O37" s="44"/>
      <c r="P37" s="192" t="s">
        <v>128</v>
      </c>
      <c r="Q37" s="90"/>
      <c r="R37" s="90"/>
      <c r="S37" s="90"/>
      <c r="T37" s="45"/>
      <c r="U37" s="45"/>
      <c r="V37" s="27"/>
      <c r="W37" s="27"/>
      <c r="Y37" s="186"/>
    </row>
    <row r="38" spans="1:25" s="28" customFormat="1">
      <c r="A38" s="61">
        <v>15</v>
      </c>
      <c r="B38" s="52">
        <v>44256</v>
      </c>
      <c r="C38" s="45">
        <f t="shared" si="4"/>
        <v>3315</v>
      </c>
      <c r="D38" s="45">
        <f t="shared" si="0"/>
        <v>399.81178410634283</v>
      </c>
      <c r="E38" s="45">
        <f t="shared" si="1"/>
        <v>144707.62437721752</v>
      </c>
      <c r="F38" s="45"/>
      <c r="G38" s="45">
        <f t="shared" si="2"/>
        <v>-3107.8143198936614</v>
      </c>
      <c r="H38" s="45">
        <f t="shared" si="3"/>
        <v>148538.23281721739</v>
      </c>
      <c r="I38" s="45">
        <f>SUM(C$24:C5015,D$16)/COUNT(C$24:C5015)</f>
        <v>3507.626104000004</v>
      </c>
      <c r="J38" s="18"/>
      <c r="K38" s="27"/>
      <c r="L38" s="133"/>
      <c r="M38" s="44"/>
      <c r="N38" s="190"/>
      <c r="O38" s="44"/>
      <c r="P38" s="90"/>
      <c r="Q38" s="90"/>
      <c r="R38" s="90"/>
      <c r="S38" s="90"/>
      <c r="T38" s="45"/>
      <c r="U38" s="45"/>
      <c r="V38" s="27"/>
      <c r="W38" s="27"/>
      <c r="Y38" s="186"/>
    </row>
    <row r="39" spans="1:25" s="28" customFormat="1" ht="12.75" customHeight="1">
      <c r="A39" s="61">
        <v>16</v>
      </c>
      <c r="B39" s="52">
        <v>44287</v>
      </c>
      <c r="C39" s="45">
        <f t="shared" si="4"/>
        <v>3315</v>
      </c>
      <c r="D39" s="45">
        <f t="shared" si="0"/>
        <v>391.91648268829749</v>
      </c>
      <c r="E39" s="45">
        <f t="shared" si="1"/>
        <v>141784.54085990583</v>
      </c>
      <c r="F39" s="45"/>
      <c r="G39" s="45">
        <f t="shared" si="2"/>
        <v>-3115.7096213117065</v>
      </c>
      <c r="H39" s="45">
        <f t="shared" si="3"/>
        <v>145422.52319590567</v>
      </c>
      <c r="I39" s="45">
        <f>SUM(C$24:C5016,D$16)/COUNT(C$24:C5016)</f>
        <v>3507.626104000004</v>
      </c>
      <c r="J39" s="18"/>
      <c r="K39" s="27"/>
      <c r="L39" s="193"/>
      <c r="M39" s="114"/>
      <c r="N39" s="194"/>
      <c r="O39" s="44"/>
      <c r="P39" s="509" t="s">
        <v>169</v>
      </c>
      <c r="Q39" s="509"/>
      <c r="R39" s="509"/>
      <c r="S39" s="509"/>
      <c r="T39" s="45"/>
      <c r="U39" s="45"/>
      <c r="V39" s="27"/>
      <c r="W39" s="27"/>
      <c r="Y39" s="186"/>
    </row>
    <row r="40" spans="1:25" s="28" customFormat="1">
      <c r="A40" s="61">
        <v>17</v>
      </c>
      <c r="B40" s="52">
        <v>44317</v>
      </c>
      <c r="C40" s="45">
        <f t="shared" si="4"/>
        <v>3315</v>
      </c>
      <c r="D40" s="45">
        <f t="shared" si="0"/>
        <v>383.99979816224499</v>
      </c>
      <c r="E40" s="45">
        <f t="shared" si="1"/>
        <v>138853.54065806809</v>
      </c>
      <c r="F40" s="45"/>
      <c r="G40" s="45">
        <f t="shared" si="2"/>
        <v>-3123.626305837759</v>
      </c>
      <c r="H40" s="45">
        <f t="shared" si="3"/>
        <v>142298.8968900679</v>
      </c>
      <c r="I40" s="45">
        <f>SUM(C$24:C5017,D$16)/COUNT(C$24:C5017)</f>
        <v>3507.626104000004</v>
      </c>
      <c r="J40" s="18"/>
      <c r="K40" s="27"/>
      <c r="L40" s="162" t="s">
        <v>105</v>
      </c>
      <c r="M40" s="44"/>
      <c r="N40" s="195"/>
      <c r="O40" s="44"/>
      <c r="P40" s="509"/>
      <c r="Q40" s="509"/>
      <c r="R40" s="509"/>
      <c r="S40" s="509"/>
      <c r="T40" s="45"/>
      <c r="U40" s="45"/>
      <c r="V40" s="27"/>
      <c r="W40" s="27"/>
      <c r="Y40" s="186"/>
    </row>
    <row r="41" spans="1:25" s="28" customFormat="1">
      <c r="A41" s="61">
        <v>18</v>
      </c>
      <c r="B41" s="52">
        <v>44348</v>
      </c>
      <c r="C41" s="45">
        <f t="shared" si="4"/>
        <v>3315</v>
      </c>
      <c r="D41" s="45">
        <f t="shared" si="0"/>
        <v>376.06167261560108</v>
      </c>
      <c r="E41" s="45">
        <f t="shared" si="1"/>
        <v>135914.6023306837</v>
      </c>
      <c r="F41" s="45"/>
      <c r="G41" s="45">
        <f t="shared" si="2"/>
        <v>-3131.5644313844032</v>
      </c>
      <c r="H41" s="45">
        <f t="shared" si="3"/>
        <v>139167.33245868349</v>
      </c>
      <c r="I41" s="45">
        <f>SUM(C$24:C5018,D$16)/COUNT(C$24:C5018)</f>
        <v>3507.626104000004</v>
      </c>
      <c r="J41" s="18"/>
      <c r="K41" s="27"/>
      <c r="L41" s="133" t="s">
        <v>28</v>
      </c>
      <c r="M41" s="44"/>
      <c r="N41" s="190">
        <f>I24</f>
        <v>3507.626104000004</v>
      </c>
      <c r="O41" s="44"/>
      <c r="P41" s="509"/>
      <c r="Q41" s="509"/>
      <c r="R41" s="509"/>
      <c r="S41" s="509"/>
      <c r="T41" s="45"/>
      <c r="U41" s="45"/>
      <c r="V41" s="27"/>
      <c r="W41" s="27"/>
      <c r="Y41" s="186"/>
    </row>
    <row r="42" spans="1:25" s="28" customFormat="1">
      <c r="A42" s="61">
        <v>19</v>
      </c>
      <c r="B42" s="52">
        <v>44378</v>
      </c>
      <c r="C42" s="45">
        <f t="shared" si="4"/>
        <v>3315</v>
      </c>
      <c r="D42" s="45">
        <f t="shared" si="0"/>
        <v>368.10204797893499</v>
      </c>
      <c r="E42" s="45">
        <f t="shared" si="1"/>
        <v>132967.70437866263</v>
      </c>
      <c r="F42" s="45"/>
      <c r="G42" s="45">
        <f t="shared" si="2"/>
        <v>-3139.5240560210691</v>
      </c>
      <c r="H42" s="45">
        <f t="shared" si="3"/>
        <v>136027.80840266243</v>
      </c>
      <c r="I42" s="45">
        <f>SUM(C$24:C5019,D$16)/COUNT(C$24:C5019)</f>
        <v>3507.626104000004</v>
      </c>
      <c r="J42" s="18"/>
      <c r="K42" s="27"/>
      <c r="L42" s="133" t="s">
        <v>29</v>
      </c>
      <c r="M42" s="44"/>
      <c r="N42" s="190">
        <f>-(E23*D15)/D$11</f>
        <v>-506.05706248873122</v>
      </c>
      <c r="O42" s="44"/>
      <c r="P42" s="509"/>
      <c r="Q42" s="509"/>
      <c r="R42" s="509"/>
      <c r="S42" s="509"/>
      <c r="T42" s="45"/>
      <c r="U42" s="45"/>
      <c r="V42" s="27"/>
      <c r="W42" s="27"/>
      <c r="Y42" s="186"/>
    </row>
    <row r="43" spans="1:25" s="28" customFormat="1">
      <c r="A43" s="61">
        <v>20</v>
      </c>
      <c r="B43" s="52">
        <v>44409</v>
      </c>
      <c r="C43" s="45">
        <f t="shared" si="4"/>
        <v>3315</v>
      </c>
      <c r="D43" s="45">
        <f t="shared" si="0"/>
        <v>360.12086602554467</v>
      </c>
      <c r="E43" s="45">
        <f t="shared" si="1"/>
        <v>130012.82524468818</v>
      </c>
      <c r="F43" s="45"/>
      <c r="G43" s="45">
        <f t="shared" si="2"/>
        <v>-3147.5052379744593</v>
      </c>
      <c r="H43" s="45">
        <f t="shared" si="3"/>
        <v>132880.30316468797</v>
      </c>
      <c r="I43" s="45">
        <f>SUM(C$24:C5020,D$16)/COUNT(C$24:C5020)</f>
        <v>3507.626104000004</v>
      </c>
      <c r="J43" s="18"/>
      <c r="K43" s="27"/>
      <c r="L43" s="133" t="s">
        <v>30</v>
      </c>
      <c r="M43" s="44"/>
      <c r="N43" s="190">
        <f>G24</f>
        <v>-3001.5690415112726</v>
      </c>
      <c r="O43" s="44"/>
      <c r="P43" s="196"/>
      <c r="Q43" s="196"/>
      <c r="R43" s="196"/>
      <c r="S43" s="196"/>
      <c r="T43" s="45"/>
      <c r="U43" s="45"/>
      <c r="V43" s="27"/>
      <c r="W43" s="27"/>
      <c r="Y43" s="186"/>
    </row>
    <row r="44" spans="1:25" s="28" customFormat="1">
      <c r="A44" s="61">
        <v>21</v>
      </c>
      <c r="B44" s="52">
        <v>44440</v>
      </c>
      <c r="C44" s="45">
        <f t="shared" si="4"/>
        <v>3315</v>
      </c>
      <c r="D44" s="45">
        <f t="shared" si="0"/>
        <v>352.11806837103046</v>
      </c>
      <c r="E44" s="45">
        <f t="shared" si="1"/>
        <v>127049.94331305921</v>
      </c>
      <c r="F44" s="45"/>
      <c r="G44" s="45">
        <f t="shared" si="2"/>
        <v>-3155.5080356289736</v>
      </c>
      <c r="H44" s="45">
        <f t="shared" si="3"/>
        <v>129724.795129059</v>
      </c>
      <c r="I44" s="45">
        <f>SUM(C$24:C5021,D$16)/COUNT(C$24:C5021)</f>
        <v>3507.626104000004</v>
      </c>
      <c r="J44" s="18"/>
      <c r="K44" s="27"/>
      <c r="L44" s="133" t="s">
        <v>31</v>
      </c>
      <c r="M44" s="44"/>
      <c r="N44" s="190">
        <f>C24</f>
        <v>3250</v>
      </c>
      <c r="O44" s="44"/>
      <c r="P44" s="44"/>
      <c r="Q44" s="44"/>
      <c r="R44" s="45"/>
      <c r="S44" s="45"/>
      <c r="T44" s="45"/>
      <c r="U44" s="45"/>
      <c r="V44" s="27"/>
      <c r="W44" s="27"/>
      <c r="Y44" s="186"/>
    </row>
    <row r="45" spans="1:25" s="28" customFormat="1" ht="13.5" thickBot="1">
      <c r="A45" s="61">
        <v>22</v>
      </c>
      <c r="B45" s="52">
        <v>44470</v>
      </c>
      <c r="C45" s="45">
        <f t="shared" si="4"/>
        <v>3315</v>
      </c>
      <c r="D45" s="45">
        <f t="shared" si="0"/>
        <v>344.09359647286868</v>
      </c>
      <c r="E45" s="45">
        <f t="shared" si="1"/>
        <v>124079.03690953208</v>
      </c>
      <c r="F45" s="45"/>
      <c r="G45" s="45">
        <f t="shared" si="2"/>
        <v>-3163.5325075271353</v>
      </c>
      <c r="H45" s="45">
        <f t="shared" si="3"/>
        <v>126561.26262153186</v>
      </c>
      <c r="I45" s="45">
        <f>SUM(C$24:C5022,D$16)/COUNT(C$24:C5022)</f>
        <v>3507.626104000004</v>
      </c>
      <c r="J45" s="18"/>
      <c r="K45" s="27"/>
      <c r="L45" s="139" t="s">
        <v>32</v>
      </c>
      <c r="M45" s="163"/>
      <c r="N45" s="197">
        <f>-N44</f>
        <v>-3250</v>
      </c>
      <c r="O45" s="44"/>
      <c r="P45" s="44"/>
      <c r="Q45" s="44"/>
      <c r="R45" s="45"/>
      <c r="S45" s="45"/>
      <c r="T45" s="45"/>
      <c r="U45" s="45"/>
      <c r="V45" s="27"/>
      <c r="W45" s="27"/>
      <c r="Y45" s="186"/>
    </row>
    <row r="46" spans="1:25" s="28" customFormat="1">
      <c r="A46" s="61">
        <v>23</v>
      </c>
      <c r="B46" s="52">
        <v>44501</v>
      </c>
      <c r="C46" s="45">
        <f t="shared" si="4"/>
        <v>3315</v>
      </c>
      <c r="D46" s="45">
        <f t="shared" si="0"/>
        <v>336.04739162998271</v>
      </c>
      <c r="E46" s="45">
        <f t="shared" si="1"/>
        <v>121100.08430116206</v>
      </c>
      <c r="F46" s="45"/>
      <c r="G46" s="45">
        <f t="shared" si="2"/>
        <v>-3171.5787123700211</v>
      </c>
      <c r="H46" s="45">
        <f t="shared" si="3"/>
        <v>123389.68390916183</v>
      </c>
      <c r="I46" s="45">
        <f>SUM(C$24:C5023,D$16)/COUNT(C$24:C5023)</f>
        <v>3507.626104000004</v>
      </c>
      <c r="J46" s="18"/>
      <c r="K46" s="27"/>
      <c r="L46" s="44"/>
      <c r="M46" s="44"/>
      <c r="N46" s="44"/>
      <c r="O46" s="44"/>
      <c r="P46" s="44"/>
      <c r="Q46" s="44"/>
      <c r="R46" s="45"/>
      <c r="S46" s="45"/>
      <c r="T46" s="45"/>
      <c r="U46" s="45"/>
      <c r="V46" s="27"/>
      <c r="W46" s="27"/>
      <c r="Y46" s="186"/>
    </row>
    <row r="47" spans="1:25" s="28" customFormat="1">
      <c r="A47" s="63">
        <v>24</v>
      </c>
      <c r="B47" s="64">
        <v>44531</v>
      </c>
      <c r="C47" s="65">
        <f t="shared" si="4"/>
        <v>3315</v>
      </c>
      <c r="D47" s="65">
        <f t="shared" si="0"/>
        <v>327.97939498231392</v>
      </c>
      <c r="E47" s="65">
        <f t="shared" si="1"/>
        <v>118113.06369614437</v>
      </c>
      <c r="F47" s="65"/>
      <c r="G47" s="65">
        <f t="shared" si="2"/>
        <v>-3179.6467090176902</v>
      </c>
      <c r="H47" s="65">
        <f t="shared" si="3"/>
        <v>120210.03720014414</v>
      </c>
      <c r="I47" s="65">
        <f>SUM(C$24:C5024,D$16)/COUNT(C$24:C5024)</f>
        <v>3507.626104000004</v>
      </c>
      <c r="J47" s="18"/>
      <c r="K47" s="27"/>
      <c r="N47" s="27">
        <f>SUM(N41:N45)</f>
        <v>0</v>
      </c>
      <c r="R47" s="27"/>
      <c r="S47" s="27"/>
      <c r="T47" s="27"/>
      <c r="U47" s="27"/>
      <c r="V47" s="27"/>
      <c r="W47" s="27"/>
      <c r="Y47" s="186"/>
    </row>
    <row r="48" spans="1:25" s="28" customFormat="1">
      <c r="A48" s="61">
        <v>25</v>
      </c>
      <c r="B48" s="52">
        <v>44562</v>
      </c>
      <c r="C48" s="45">
        <f t="shared" si="5"/>
        <v>3381.3</v>
      </c>
      <c r="D48" s="45">
        <f t="shared" si="0"/>
        <v>319.88954751039097</v>
      </c>
      <c r="E48" s="45">
        <f t="shared" si="1"/>
        <v>115051.65324365476</v>
      </c>
      <c r="F48" s="45"/>
      <c r="G48" s="45">
        <f t="shared" si="2"/>
        <v>-3187.7365564896131</v>
      </c>
      <c r="H48" s="45">
        <f t="shared" si="3"/>
        <v>117022.30064365453</v>
      </c>
      <c r="I48" s="45">
        <f>SUM(C$24:C5025,D$16)/COUNT(C$24:C5025)</f>
        <v>3507.626104000004</v>
      </c>
      <c r="J48" s="18"/>
      <c r="K48" s="27"/>
      <c r="R48" s="27"/>
      <c r="S48" s="27"/>
      <c r="T48" s="27"/>
      <c r="U48" s="27"/>
      <c r="V48" s="27"/>
      <c r="W48" s="27"/>
      <c r="Y48" s="186"/>
    </row>
    <row r="49" spans="1:25" s="28" customFormat="1">
      <c r="A49" s="61">
        <v>26</v>
      </c>
      <c r="B49" s="52">
        <v>44593</v>
      </c>
      <c r="C49" s="45">
        <f t="shared" si="4"/>
        <v>3381.3</v>
      </c>
      <c r="D49" s="45">
        <f t="shared" si="0"/>
        <v>311.59822753489829</v>
      </c>
      <c r="E49" s="45">
        <f t="shared" si="1"/>
        <v>111981.95147118965</v>
      </c>
      <c r="F49" s="45"/>
      <c r="G49" s="45">
        <f t="shared" si="2"/>
        <v>-3196.0278764651057</v>
      </c>
      <c r="H49" s="45">
        <f t="shared" si="3"/>
        <v>113826.27276718942</v>
      </c>
      <c r="I49" s="45">
        <f>SUM(C$24:C5026,D$16)/COUNT(C$24:C5026)</f>
        <v>3507.626104000004</v>
      </c>
      <c r="J49" s="18"/>
      <c r="K49" s="27"/>
      <c r="R49" s="27"/>
      <c r="S49" s="27"/>
      <c r="T49" s="27"/>
      <c r="U49" s="27"/>
      <c r="V49" s="27"/>
      <c r="W49" s="27"/>
      <c r="Y49" s="186"/>
    </row>
    <row r="50" spans="1:25" s="28" customFormat="1">
      <c r="A50" s="61">
        <v>27</v>
      </c>
      <c r="B50" s="52">
        <v>44621</v>
      </c>
      <c r="C50" s="45">
        <f t="shared" si="4"/>
        <v>3381.3</v>
      </c>
      <c r="D50" s="45">
        <f t="shared" si="0"/>
        <v>303.28445190113865</v>
      </c>
      <c r="E50" s="45">
        <f t="shared" si="1"/>
        <v>108903.93592309079</v>
      </c>
      <c r="F50" s="45"/>
      <c r="G50" s="45">
        <f t="shared" si="2"/>
        <v>-3204.3416520988653</v>
      </c>
      <c r="H50" s="45">
        <f t="shared" si="3"/>
        <v>110621.93111509056</v>
      </c>
      <c r="I50" s="45">
        <f>SUM(C$24:C5027,D$16)/COUNT(C$24:C5027)</f>
        <v>3507.626104000004</v>
      </c>
      <c r="J50" s="18"/>
      <c r="K50" s="27"/>
      <c r="R50" s="27"/>
      <c r="S50" s="27"/>
      <c r="T50" s="27"/>
      <c r="U50" s="27"/>
      <c r="V50" s="27"/>
      <c r="W50" s="27"/>
      <c r="Y50" s="186"/>
    </row>
    <row r="51" spans="1:25" s="28" customFormat="1">
      <c r="A51" s="61">
        <v>28</v>
      </c>
      <c r="B51" s="52">
        <v>44652</v>
      </c>
      <c r="C51" s="45">
        <f t="shared" si="4"/>
        <v>3381.3</v>
      </c>
      <c r="D51" s="45">
        <f t="shared" si="0"/>
        <v>294.9481597917042</v>
      </c>
      <c r="E51" s="45">
        <f t="shared" si="1"/>
        <v>105817.58408288249</v>
      </c>
      <c r="F51" s="45"/>
      <c r="G51" s="45">
        <f t="shared" si="2"/>
        <v>-3212.6779442082998</v>
      </c>
      <c r="H51" s="45">
        <f t="shared" si="3"/>
        <v>107409.25317088225</v>
      </c>
      <c r="I51" s="45">
        <f>SUM(C$24:C5028,D$16)/COUNT(C$24:C5028)</f>
        <v>3507.626104000004</v>
      </c>
      <c r="J51" s="18"/>
      <c r="K51" s="27"/>
      <c r="R51" s="27"/>
      <c r="S51" s="27"/>
      <c r="T51" s="27"/>
      <c r="U51" s="27"/>
      <c r="V51" s="27"/>
      <c r="W51" s="27"/>
      <c r="Y51" s="186"/>
    </row>
    <row r="52" spans="1:25" s="28" customFormat="1">
      <c r="A52" s="61">
        <v>29</v>
      </c>
      <c r="B52" s="52">
        <v>44682</v>
      </c>
      <c r="C52" s="45">
        <f t="shared" si="4"/>
        <v>3381.3</v>
      </c>
      <c r="D52" s="45">
        <f t="shared" si="0"/>
        <v>286.58929022447342</v>
      </c>
      <c r="E52" s="45">
        <f t="shared" si="1"/>
        <v>102722.87337310695</v>
      </c>
      <c r="F52" s="45"/>
      <c r="G52" s="45">
        <f t="shared" si="2"/>
        <v>-3221.0368137755304</v>
      </c>
      <c r="H52" s="45">
        <f t="shared" si="3"/>
        <v>104188.21635710672</v>
      </c>
      <c r="I52" s="45">
        <f>SUM(C$24:C5029,D$16)/COUNT(C$24:C5029)</f>
        <v>3507.626104000004</v>
      </c>
      <c r="J52" s="18"/>
      <c r="K52" s="27"/>
      <c r="R52" s="27"/>
      <c r="S52" s="27"/>
      <c r="T52" s="27"/>
      <c r="U52" s="27"/>
      <c r="V52" s="27"/>
      <c r="W52" s="27"/>
      <c r="Y52" s="186"/>
    </row>
    <row r="53" spans="1:25" s="28" customFormat="1">
      <c r="A53" s="61">
        <v>30</v>
      </c>
      <c r="B53" s="52">
        <v>44713</v>
      </c>
      <c r="C53" s="45">
        <f t="shared" si="4"/>
        <v>3381.3</v>
      </c>
      <c r="D53" s="45">
        <f t="shared" si="0"/>
        <v>278.20778205216465</v>
      </c>
      <c r="E53" s="45">
        <f t="shared" si="1"/>
        <v>99619.781155159115</v>
      </c>
      <c r="F53" s="45"/>
      <c r="G53" s="45">
        <f t="shared" si="2"/>
        <v>-3229.4183219478396</v>
      </c>
      <c r="H53" s="45">
        <f t="shared" si="3"/>
        <v>100958.79803515888</v>
      </c>
      <c r="I53" s="45">
        <f>SUM(C$24:C5030,D$16)/COUNT(C$24:C5030)</f>
        <v>3507.626104000004</v>
      </c>
      <c r="J53" s="18"/>
      <c r="K53" s="27"/>
      <c r="R53" s="27"/>
      <c r="S53" s="27"/>
      <c r="T53" s="27"/>
      <c r="U53" s="27"/>
      <c r="V53" s="27"/>
      <c r="W53" s="27"/>
      <c r="Y53" s="186"/>
    </row>
    <row r="54" spans="1:25" s="28" customFormat="1">
      <c r="A54" s="61">
        <v>31</v>
      </c>
      <c r="B54" s="52">
        <v>44743</v>
      </c>
      <c r="C54" s="45">
        <f t="shared" si="4"/>
        <v>3381.3</v>
      </c>
      <c r="D54" s="45">
        <f t="shared" si="0"/>
        <v>269.8035739618893</v>
      </c>
      <c r="E54" s="45">
        <f t="shared" ref="E54:E83" si="6">E53-C54+D54</f>
        <v>96508.284729121006</v>
      </c>
      <c r="F54" s="45"/>
      <c r="G54" s="45">
        <f t="shared" si="2"/>
        <v>-3237.8225300381146</v>
      </c>
      <c r="H54" s="45">
        <f t="shared" si="3"/>
        <v>97720.975505120761</v>
      </c>
      <c r="I54" s="45">
        <f>SUM(C$24:C5031,D$16)/COUNT(C$24:C5031)</f>
        <v>3507.626104000004</v>
      </c>
      <c r="J54" s="18"/>
      <c r="K54" s="27"/>
      <c r="R54" s="27"/>
      <c r="S54" s="27"/>
      <c r="T54" s="27"/>
      <c r="U54" s="27"/>
      <c r="V54" s="27"/>
      <c r="W54" s="27"/>
      <c r="Y54" s="186"/>
    </row>
    <row r="55" spans="1:25" s="28" customFormat="1">
      <c r="A55" s="61">
        <v>32</v>
      </c>
      <c r="B55" s="52">
        <v>44774</v>
      </c>
      <c r="C55" s="45">
        <f t="shared" si="4"/>
        <v>3381.3</v>
      </c>
      <c r="D55" s="45">
        <f t="shared" si="0"/>
        <v>261.37660447470273</v>
      </c>
      <c r="E55" s="45">
        <f t="shared" si="6"/>
        <v>93388.361333595705</v>
      </c>
      <c r="F55" s="45"/>
      <c r="G55" s="45">
        <f t="shared" si="2"/>
        <v>-3246.2494995253014</v>
      </c>
      <c r="H55" s="45">
        <f t="shared" si="3"/>
        <v>94474.726005595454</v>
      </c>
      <c r="I55" s="45">
        <f>SUM(C$24:C5032,D$16)/COUNT(C$24:C5032)</f>
        <v>3507.626104000004</v>
      </c>
      <c r="J55" s="18"/>
      <c r="K55" s="27"/>
      <c r="R55" s="27"/>
      <c r="T55" s="27"/>
      <c r="U55" s="27"/>
      <c r="V55" s="27"/>
      <c r="W55" s="27"/>
      <c r="Y55" s="186"/>
    </row>
    <row r="56" spans="1:25" s="28" customFormat="1">
      <c r="A56" s="61">
        <v>33</v>
      </c>
      <c r="B56" s="52">
        <v>44805</v>
      </c>
      <c r="C56" s="45">
        <f t="shared" si="4"/>
        <v>3381.3</v>
      </c>
      <c r="D56" s="45">
        <f t="shared" si="0"/>
        <v>252.92681194515504</v>
      </c>
      <c r="E56" s="45">
        <f t="shared" si="6"/>
        <v>90259.988145540861</v>
      </c>
      <c r="F56" s="45"/>
      <c r="G56" s="45">
        <f t="shared" si="2"/>
        <v>-3254.6992920548491</v>
      </c>
      <c r="H56" s="45">
        <f t="shared" si="3"/>
        <v>91220.026713540603</v>
      </c>
      <c r="I56" s="45">
        <f>SUM(C$24:C5033,D$16)/COUNT(C$24:C5033)</f>
        <v>3507.626104000004</v>
      </c>
      <c r="J56" s="18"/>
      <c r="K56" s="27"/>
      <c r="T56" s="27"/>
      <c r="U56" s="27"/>
      <c r="V56" s="27"/>
      <c r="W56" s="27"/>
      <c r="Y56" s="186"/>
    </row>
    <row r="57" spans="1:25" s="28" customFormat="1">
      <c r="A57" s="61">
        <v>34</v>
      </c>
      <c r="B57" s="52">
        <v>44835</v>
      </c>
      <c r="C57" s="45">
        <f t="shared" si="4"/>
        <v>3381.3</v>
      </c>
      <c r="D57" s="45">
        <f t="shared" si="0"/>
        <v>244.45413456083983</v>
      </c>
      <c r="E57" s="45">
        <f t="shared" si="6"/>
        <v>87123.142280101703</v>
      </c>
      <c r="F57" s="45"/>
      <c r="G57" s="45">
        <f t="shared" si="2"/>
        <v>-3263.1719694391641</v>
      </c>
      <c r="H57" s="45">
        <f t="shared" si="3"/>
        <v>87956.854744101438</v>
      </c>
      <c r="I57" s="45">
        <f>SUM(C$24:C5034,D$16)/COUNT(C$24:C5034)</f>
        <v>3507.626104000004</v>
      </c>
      <c r="J57" s="18"/>
      <c r="K57" s="27"/>
    </row>
    <row r="58" spans="1:25" s="28" customFormat="1">
      <c r="A58" s="61">
        <v>35</v>
      </c>
      <c r="B58" s="52">
        <v>44866</v>
      </c>
      <c r="C58" s="45">
        <f t="shared" si="4"/>
        <v>3381.3</v>
      </c>
      <c r="D58" s="45">
        <f t="shared" si="0"/>
        <v>235.95851034194212</v>
      </c>
      <c r="E58" s="45">
        <f t="shared" si="6"/>
        <v>83977.800790443638</v>
      </c>
      <c r="F58" s="45"/>
      <c r="G58" s="45">
        <f t="shared" si="2"/>
        <v>-3271.6675936580618</v>
      </c>
      <c r="H58" s="45">
        <f t="shared" si="3"/>
        <v>84685.18715044338</v>
      </c>
      <c r="I58" s="45">
        <f>SUM(C$24:C5035,D$16)/COUNT(C$24:C5035)</f>
        <v>3507.626104000004</v>
      </c>
      <c r="J58" s="18"/>
      <c r="K58" s="27"/>
    </row>
    <row r="59" spans="1:25" s="28" customFormat="1">
      <c r="A59" s="63">
        <v>36</v>
      </c>
      <c r="B59" s="64">
        <v>44896</v>
      </c>
      <c r="C59" s="65">
        <f t="shared" si="4"/>
        <v>3381.3</v>
      </c>
      <c r="D59" s="65">
        <f t="shared" si="0"/>
        <v>227.43987714078489</v>
      </c>
      <c r="E59" s="65">
        <f t="shared" si="6"/>
        <v>80823.940667584422</v>
      </c>
      <c r="F59" s="65"/>
      <c r="G59" s="65">
        <f t="shared" si="2"/>
        <v>-3280.186226859219</v>
      </c>
      <c r="H59" s="65">
        <f t="shared" si="3"/>
        <v>81405.000923584157</v>
      </c>
      <c r="I59" s="65">
        <f>SUM(C$24:C5036,D$16)/COUNT(C$24:C5036)</f>
        <v>3507.626104000004</v>
      </c>
      <c r="J59" s="18"/>
      <c r="K59" s="27"/>
    </row>
    <row r="60" spans="1:25" s="28" customFormat="1">
      <c r="A60" s="61">
        <v>37</v>
      </c>
      <c r="B60" s="52">
        <v>44927</v>
      </c>
      <c r="C60" s="45">
        <f t="shared" si="5"/>
        <v>3448.9260000000004</v>
      </c>
      <c r="D60" s="45">
        <f t="shared" si="0"/>
        <v>218.89817264137449</v>
      </c>
      <c r="E60" s="45">
        <f t="shared" si="6"/>
        <v>77593.912840225792</v>
      </c>
      <c r="F60" s="45"/>
      <c r="G60" s="45">
        <f t="shared" si="2"/>
        <v>-3288.7279313586296</v>
      </c>
      <c r="H60" s="45">
        <f t="shared" si="3"/>
        <v>78116.272992225524</v>
      </c>
      <c r="I60" s="45">
        <f>SUM(C$24:C5037,D$16)/COUNT(C$24:C5037)</f>
        <v>3507.626104000004</v>
      </c>
      <c r="J60" s="18"/>
      <c r="K60" s="27"/>
    </row>
    <row r="61" spans="1:25" s="28" customFormat="1">
      <c r="A61" s="61">
        <v>38</v>
      </c>
      <c r="B61" s="52">
        <v>44958</v>
      </c>
      <c r="C61" s="45">
        <f t="shared" si="4"/>
        <v>3448.9260000000004</v>
      </c>
      <c r="D61" s="45">
        <f t="shared" si="0"/>
        <v>210.15018060894488</v>
      </c>
      <c r="E61" s="45">
        <f t="shared" si="6"/>
        <v>74355.137020834736</v>
      </c>
      <c r="F61" s="45"/>
      <c r="G61" s="45">
        <f t="shared" si="2"/>
        <v>-3297.475923391059</v>
      </c>
      <c r="H61" s="45">
        <f t="shared" si="3"/>
        <v>74818.797068834465</v>
      </c>
      <c r="I61" s="45">
        <f>SUM(C$24:C5038,D$16)/COUNT(C$24:C5038)</f>
        <v>3507.626104000004</v>
      </c>
      <c r="J61" s="18"/>
      <c r="K61" s="27"/>
    </row>
    <row r="62" spans="1:25" s="28" customFormat="1">
      <c r="A62" s="61">
        <v>39</v>
      </c>
      <c r="B62" s="52">
        <v>44986</v>
      </c>
      <c r="C62" s="45">
        <f t="shared" si="4"/>
        <v>3448.9260000000004</v>
      </c>
      <c r="D62" s="45">
        <f t="shared" si="0"/>
        <v>201.37849609809408</v>
      </c>
      <c r="E62" s="45">
        <f t="shared" si="6"/>
        <v>71107.589516932829</v>
      </c>
      <c r="F62" s="45"/>
      <c r="G62" s="45">
        <f t="shared" si="2"/>
        <v>-3306.2476079019098</v>
      </c>
      <c r="H62" s="45">
        <f t="shared" si="3"/>
        <v>71512.549460932554</v>
      </c>
      <c r="I62" s="45">
        <f>SUM(C$24:C5039,D$16)/COUNT(C$24:C5039)</f>
        <v>3507.626104000004</v>
      </c>
      <c r="J62" s="18"/>
      <c r="K62" s="27"/>
    </row>
    <row r="63" spans="1:25" s="28" customFormat="1">
      <c r="A63" s="61">
        <v>40</v>
      </c>
      <c r="B63" s="52">
        <v>45017</v>
      </c>
      <c r="C63" s="45">
        <f t="shared" si="4"/>
        <v>3448.9260000000004</v>
      </c>
      <c r="D63" s="45">
        <f t="shared" si="0"/>
        <v>192.58305494169306</v>
      </c>
      <c r="E63" s="45">
        <f t="shared" si="6"/>
        <v>67851.246571874508</v>
      </c>
      <c r="F63" s="45"/>
      <c r="G63" s="45">
        <f t="shared" si="2"/>
        <v>-3315.0430490583108</v>
      </c>
      <c r="H63" s="45">
        <f t="shared" si="3"/>
        <v>68197.506411874245</v>
      </c>
      <c r="I63" s="45">
        <f>SUM(C$24:C5040,D$16)/COUNT(C$24:C5040)</f>
        <v>3507.626104000004</v>
      </c>
      <c r="J63" s="18"/>
      <c r="K63" s="27"/>
    </row>
    <row r="64" spans="1:25" s="28" customFormat="1">
      <c r="A64" s="61">
        <v>41</v>
      </c>
      <c r="B64" s="52">
        <v>45047</v>
      </c>
      <c r="C64" s="45">
        <f t="shared" si="4"/>
        <v>3448.9260000000004</v>
      </c>
      <c r="D64" s="45">
        <f t="shared" si="0"/>
        <v>183.76379279882678</v>
      </c>
      <c r="E64" s="45">
        <f t="shared" si="6"/>
        <v>64586.084364673334</v>
      </c>
      <c r="F64" s="45"/>
      <c r="G64" s="45">
        <f t="shared" si="2"/>
        <v>-3323.8623112011774</v>
      </c>
      <c r="H64" s="45">
        <f t="shared" si="3"/>
        <v>64873.644100673067</v>
      </c>
      <c r="I64" s="45">
        <f>SUM(C$24:C5041,D$16)/COUNT(C$24:C5041)</f>
        <v>3507.626104000004</v>
      </c>
      <c r="J64" s="18"/>
      <c r="K64" s="27"/>
    </row>
    <row r="65" spans="1:12" s="28" customFormat="1">
      <c r="A65" s="61">
        <v>42</v>
      </c>
      <c r="B65" s="52">
        <v>45078</v>
      </c>
      <c r="C65" s="45">
        <f t="shared" si="4"/>
        <v>3448.9260000000004</v>
      </c>
      <c r="D65" s="45">
        <f t="shared" si="0"/>
        <v>174.92064515432364</v>
      </c>
      <c r="E65" s="45">
        <f t="shared" si="6"/>
        <v>61312.079009827656</v>
      </c>
      <c r="F65" s="45"/>
      <c r="G65" s="45">
        <f t="shared" si="2"/>
        <v>-3332.7054588456804</v>
      </c>
      <c r="H65" s="45">
        <f t="shared" si="3"/>
        <v>61540.938641827386</v>
      </c>
      <c r="I65" s="45">
        <f>SUM(C$24:C5042,D$16)/COUNT(C$24:C5042)</f>
        <v>3507.626104000004</v>
      </c>
      <c r="J65" s="18"/>
      <c r="K65" s="30"/>
    </row>
    <row r="66" spans="1:12" s="28" customFormat="1">
      <c r="A66" s="61">
        <v>43</v>
      </c>
      <c r="B66" s="52">
        <v>45108</v>
      </c>
      <c r="C66" s="45">
        <f t="shared" si="4"/>
        <v>3448.9260000000004</v>
      </c>
      <c r="D66" s="45">
        <f t="shared" si="0"/>
        <v>166.05354731828325</v>
      </c>
      <c r="E66" s="45">
        <f t="shared" si="6"/>
        <v>58029.206557145939</v>
      </c>
      <c r="F66" s="45"/>
      <c r="G66" s="45">
        <f t="shared" si="2"/>
        <v>-3341.5725566817209</v>
      </c>
      <c r="H66" s="45">
        <f t="shared" si="3"/>
        <v>58199.366085145666</v>
      </c>
      <c r="I66" s="45">
        <f>SUM(C$24:C5043,D$16)/COUNT(C$24:C5043)</f>
        <v>3507.626104000004</v>
      </c>
      <c r="J66" s="18"/>
      <c r="K66" s="30"/>
    </row>
    <row r="67" spans="1:12" s="28" customFormat="1">
      <c r="A67" s="61">
        <v>44</v>
      </c>
      <c r="B67" s="52">
        <v>45139</v>
      </c>
      <c r="C67" s="45">
        <f t="shared" si="4"/>
        <v>3448.9260000000004</v>
      </c>
      <c r="D67" s="45">
        <f t="shared" si="0"/>
        <v>157.16243442560361</v>
      </c>
      <c r="E67" s="45">
        <f t="shared" si="6"/>
        <v>54737.442991571545</v>
      </c>
      <c r="F67" s="45"/>
      <c r="G67" s="45">
        <f t="shared" si="2"/>
        <v>-3350.4636695744002</v>
      </c>
      <c r="H67" s="45">
        <f t="shared" si="3"/>
        <v>54848.902415571269</v>
      </c>
      <c r="I67" s="45">
        <f>SUM(C$24:C5044,D$16)/COUNT(C$24:C5044)</f>
        <v>3507.626104000004</v>
      </c>
      <c r="J67" s="18"/>
      <c r="K67" s="27"/>
    </row>
    <row r="68" spans="1:12" s="28" customFormat="1">
      <c r="A68" s="61">
        <v>45</v>
      </c>
      <c r="B68" s="52">
        <v>45170</v>
      </c>
      <c r="C68" s="45">
        <f t="shared" si="4"/>
        <v>3448.9260000000004</v>
      </c>
      <c r="D68" s="45">
        <f t="shared" si="0"/>
        <v>148.24724143550625</v>
      </c>
      <c r="E68" s="45">
        <f t="shared" si="6"/>
        <v>51436.764233007052</v>
      </c>
      <c r="F68" s="45"/>
      <c r="G68" s="45">
        <f t="shared" si="2"/>
        <v>-3359.3788625644979</v>
      </c>
      <c r="H68" s="45">
        <f t="shared" si="3"/>
        <v>51489.523553006773</v>
      </c>
      <c r="I68" s="45">
        <f>SUM(C$24:C5045,D$16)/COUNT(C$24:C5045)</f>
        <v>3507.626104000004</v>
      </c>
      <c r="J68" s="18"/>
      <c r="K68" s="27"/>
      <c r="L68" s="198"/>
    </row>
    <row r="69" spans="1:12" s="28" customFormat="1">
      <c r="A69" s="61">
        <v>46</v>
      </c>
      <c r="B69" s="52">
        <v>45200</v>
      </c>
      <c r="C69" s="45">
        <f t="shared" si="4"/>
        <v>3448.9260000000004</v>
      </c>
      <c r="D69" s="45">
        <f t="shared" si="0"/>
        <v>139.30790313106078</v>
      </c>
      <c r="E69" s="45">
        <f t="shared" si="6"/>
        <v>48127.146136138115</v>
      </c>
      <c r="F69" s="45"/>
      <c r="G69" s="45">
        <f t="shared" si="2"/>
        <v>-3368.3182008689432</v>
      </c>
      <c r="H69" s="45">
        <f t="shared" si="3"/>
        <v>48121.205352137833</v>
      </c>
      <c r="I69" s="45">
        <f>SUM(C$24:C5046,D$16)/COUNT(C$24:C5046)</f>
        <v>3507.626104000004</v>
      </c>
      <c r="J69" s="18"/>
      <c r="K69" s="27"/>
      <c r="L69" s="198"/>
    </row>
    <row r="70" spans="1:12" s="28" customFormat="1">
      <c r="A70" s="61">
        <v>47</v>
      </c>
      <c r="B70" s="52">
        <v>45231</v>
      </c>
      <c r="C70" s="45">
        <f t="shared" si="4"/>
        <v>3448.9260000000004</v>
      </c>
      <c r="D70" s="45">
        <f t="shared" si="0"/>
        <v>130.3443541187074</v>
      </c>
      <c r="E70" s="45">
        <f t="shared" si="6"/>
        <v>44808.564490256824</v>
      </c>
      <c r="F70" s="45"/>
      <c r="G70" s="45">
        <f t="shared" si="2"/>
        <v>-3377.2817498812965</v>
      </c>
      <c r="H70" s="45">
        <f t="shared" si="3"/>
        <v>44743.923602256538</v>
      </c>
      <c r="I70" s="45">
        <f>SUM(C$24:C5047,D$16)/COUNT(C$24:C5047)</f>
        <v>3507.626104000004</v>
      </c>
      <c r="J70" s="18"/>
      <c r="K70" s="27"/>
      <c r="L70" s="198"/>
    </row>
    <row r="71" spans="1:12" s="28" customFormat="1">
      <c r="A71" s="63">
        <v>48</v>
      </c>
      <c r="B71" s="64">
        <v>45261</v>
      </c>
      <c r="C71" s="65">
        <f t="shared" si="4"/>
        <v>3448.9260000000004</v>
      </c>
      <c r="D71" s="65">
        <f t="shared" si="0"/>
        <v>121.3565288277789</v>
      </c>
      <c r="E71" s="65">
        <f t="shared" si="6"/>
        <v>41480.995019084607</v>
      </c>
      <c r="F71" s="65"/>
      <c r="G71" s="65">
        <f t="shared" si="2"/>
        <v>-3386.2695751722249</v>
      </c>
      <c r="H71" s="65">
        <f t="shared" si="3"/>
        <v>41357.654027084311</v>
      </c>
      <c r="I71" s="65">
        <f>SUM(C$24:C5048,D$16)/COUNT(C$24:C5048)</f>
        <v>3507.626104000004</v>
      </c>
      <c r="J71" s="18"/>
      <c r="K71" s="27"/>
      <c r="L71" s="198"/>
    </row>
    <row r="72" spans="1:12" s="28" customFormat="1">
      <c r="A72" s="61">
        <v>49</v>
      </c>
      <c r="B72" s="52">
        <v>45292</v>
      </c>
      <c r="C72" s="45">
        <f t="shared" si="5"/>
        <v>3517.9045200000005</v>
      </c>
      <c r="D72" s="45">
        <f t="shared" si="0"/>
        <v>112.34436151002082</v>
      </c>
      <c r="E72" s="45">
        <f t="shared" si="6"/>
        <v>38075.434860594622</v>
      </c>
      <c r="F72" s="45"/>
      <c r="G72" s="45">
        <f t="shared" si="2"/>
        <v>-3395.2817424899831</v>
      </c>
      <c r="H72" s="45">
        <f t="shared" si="3"/>
        <v>37962.372284594327</v>
      </c>
      <c r="I72" s="45">
        <f>SUM(C$24:C5049,D$16)/COUNT(C$24:C5049)</f>
        <v>3507.626104000004</v>
      </c>
      <c r="J72" s="18"/>
      <c r="K72" s="27"/>
      <c r="L72" s="198"/>
    </row>
    <row r="73" spans="1:12" s="28" customFormat="1">
      <c r="A73" s="61">
        <v>50</v>
      </c>
      <c r="B73" s="52">
        <v>45323</v>
      </c>
      <c r="C73" s="45">
        <f t="shared" si="4"/>
        <v>3517.9045200000005</v>
      </c>
      <c r="D73" s="45">
        <f t="shared" si="0"/>
        <v>103.12096941411043</v>
      </c>
      <c r="E73" s="45">
        <f t="shared" si="6"/>
        <v>34660.651310008725</v>
      </c>
      <c r="F73" s="45"/>
      <c r="G73" s="45">
        <f t="shared" si="2"/>
        <v>-3404.5051345858938</v>
      </c>
      <c r="H73" s="45">
        <f t="shared" si="3"/>
        <v>34557.867150008431</v>
      </c>
      <c r="I73" s="45">
        <f>SUM(C$24:C5050,D$16)/COUNT(C$24:C5050)</f>
        <v>3507.626104000004</v>
      </c>
      <c r="J73" s="18"/>
      <c r="K73" s="27"/>
      <c r="L73" s="199"/>
    </row>
    <row r="74" spans="1:12" s="28" customFormat="1">
      <c r="A74" s="61">
        <v>51</v>
      </c>
      <c r="B74" s="52">
        <v>45352</v>
      </c>
      <c r="C74" s="45">
        <f t="shared" si="4"/>
        <v>3517.9045200000005</v>
      </c>
      <c r="D74" s="45">
        <f t="shared" si="0"/>
        <v>93.872597297940288</v>
      </c>
      <c r="E74" s="45">
        <f t="shared" si="6"/>
        <v>31236.619387306666</v>
      </c>
      <c r="F74" s="45"/>
      <c r="G74" s="45">
        <f t="shared" si="2"/>
        <v>-3413.7535067020635</v>
      </c>
      <c r="H74" s="45">
        <f t="shared" si="3"/>
        <v>31144.113643306366</v>
      </c>
      <c r="I74" s="45">
        <f>SUM(C$24:C5051,D$16)/COUNT(C$24:C5051)</f>
        <v>3507.626104000004</v>
      </c>
      <c r="J74" s="18"/>
      <c r="K74" s="27"/>
      <c r="L74" s="198"/>
    </row>
    <row r="75" spans="1:12" s="28" customFormat="1">
      <c r="A75" s="61">
        <v>52</v>
      </c>
      <c r="B75" s="52">
        <v>45383</v>
      </c>
      <c r="C75" s="45">
        <f t="shared" si="4"/>
        <v>3517.9045200000005</v>
      </c>
      <c r="D75" s="45">
        <f t="shared" si="0"/>
        <v>84.599177507288886</v>
      </c>
      <c r="E75" s="45">
        <f t="shared" si="6"/>
        <v>27803.314044813953</v>
      </c>
      <c r="F75" s="45"/>
      <c r="G75" s="45">
        <f t="shared" si="2"/>
        <v>-3423.0269264927151</v>
      </c>
      <c r="H75" s="45">
        <f t="shared" si="3"/>
        <v>27721.08671681365</v>
      </c>
      <c r="I75" s="45">
        <f>SUM(C$24:C5052,D$16)/COUNT(C$24:C5052)</f>
        <v>3507.626104000004</v>
      </c>
      <c r="J75" s="18"/>
      <c r="K75" s="27"/>
      <c r="L75" s="198"/>
    </row>
    <row r="76" spans="1:12" s="28" customFormat="1">
      <c r="A76" s="61">
        <v>53</v>
      </c>
      <c r="B76" s="52">
        <v>45413</v>
      </c>
      <c r="C76" s="45">
        <f t="shared" si="4"/>
        <v>3517.9045200000005</v>
      </c>
      <c r="D76" s="45">
        <f t="shared" si="0"/>
        <v>75.300642204704459</v>
      </c>
      <c r="E76" s="45">
        <f t="shared" si="6"/>
        <v>24360.710167018657</v>
      </c>
      <c r="F76" s="45"/>
      <c r="G76" s="45">
        <f t="shared" si="2"/>
        <v>-3432.3254617952994</v>
      </c>
      <c r="H76" s="45">
        <f t="shared" si="3"/>
        <v>24288.761255018351</v>
      </c>
      <c r="I76" s="45">
        <f>SUM(C$24:C5053,D$16)/COUNT(C$24:C5053)</f>
        <v>3507.626104000004</v>
      </c>
      <c r="J76" s="18"/>
      <c r="K76" s="27"/>
      <c r="L76" s="198"/>
    </row>
    <row r="77" spans="1:12" s="28" customFormat="1">
      <c r="A77" s="61">
        <v>54</v>
      </c>
      <c r="B77" s="52">
        <v>45444</v>
      </c>
      <c r="C77" s="45">
        <f t="shared" si="4"/>
        <v>3517.9045200000005</v>
      </c>
      <c r="D77" s="45">
        <f t="shared" si="0"/>
        <v>65.976923369008873</v>
      </c>
      <c r="E77" s="45">
        <f t="shared" si="6"/>
        <v>20908.782570387666</v>
      </c>
      <c r="F77" s="45"/>
      <c r="G77" s="45">
        <f t="shared" si="2"/>
        <v>-3441.649180630995</v>
      </c>
      <c r="H77" s="45">
        <f t="shared" si="3"/>
        <v>20847.112074387354</v>
      </c>
      <c r="I77" s="45">
        <f>SUM(C$24:C5054,D$16)/COUNT(C$24:C5054)</f>
        <v>3507.626104000004</v>
      </c>
      <c r="J77" s="18"/>
      <c r="K77" s="27"/>
      <c r="L77" s="198"/>
    </row>
    <row r="78" spans="1:12" s="28" customFormat="1">
      <c r="A78" s="61">
        <v>55</v>
      </c>
      <c r="B78" s="52">
        <v>45474</v>
      </c>
      <c r="C78" s="45">
        <f t="shared" si="4"/>
        <v>3517.9045200000005</v>
      </c>
      <c r="D78" s="45">
        <f t="shared" si="0"/>
        <v>56.627952794799931</v>
      </c>
      <c r="E78" s="45">
        <f t="shared" si="6"/>
        <v>17447.506003182465</v>
      </c>
      <c r="F78" s="45"/>
      <c r="G78" s="45">
        <f t="shared" si="2"/>
        <v>-3450.9981512052041</v>
      </c>
      <c r="H78" s="45">
        <f t="shared" si="3"/>
        <v>17396.113923182151</v>
      </c>
      <c r="I78" s="45">
        <f>SUM(C$24:C5055,D$16)/COUNT(C$24:C5055)</f>
        <v>3507.626104000004</v>
      </c>
      <c r="J78" s="18"/>
      <c r="K78" s="27"/>
      <c r="L78" s="198"/>
    </row>
    <row r="79" spans="1:12" s="28" customFormat="1">
      <c r="A79" s="61">
        <v>56</v>
      </c>
      <c r="B79" s="52">
        <v>45505</v>
      </c>
      <c r="C79" s="45">
        <f t="shared" si="4"/>
        <v>3517.9045200000005</v>
      </c>
      <c r="D79" s="45">
        <f t="shared" si="0"/>
        <v>47.253662091952513</v>
      </c>
      <c r="E79" s="45">
        <f t="shared" si="6"/>
        <v>13976.855145274418</v>
      </c>
      <c r="F79" s="45"/>
      <c r="G79" s="45">
        <f t="shared" si="2"/>
        <v>-3460.3724419080513</v>
      </c>
      <c r="H79" s="45">
        <f t="shared" si="3"/>
        <v>13935.741481274099</v>
      </c>
      <c r="I79" s="45">
        <f>SUM(C$24:C5056,D$16)/COUNT(C$24:C5056)</f>
        <v>3507.626104000004</v>
      </c>
      <c r="J79" s="18"/>
      <c r="K79" s="27"/>
      <c r="L79" s="198"/>
    </row>
    <row r="80" spans="1:12" s="28" customFormat="1">
      <c r="A80" s="61">
        <v>57</v>
      </c>
      <c r="B80" s="52">
        <v>45536</v>
      </c>
      <c r="C80" s="45">
        <f t="shared" si="4"/>
        <v>3517.9045200000005</v>
      </c>
      <c r="D80" s="45">
        <f t="shared" si="0"/>
        <v>37.853982685118218</v>
      </c>
      <c r="E80" s="45">
        <f t="shared" si="6"/>
        <v>10496.804607959535</v>
      </c>
      <c r="F80" s="45"/>
      <c r="G80" s="45">
        <f t="shared" si="2"/>
        <v>-3469.7721213148857</v>
      </c>
      <c r="H80" s="45">
        <f t="shared" si="3"/>
        <v>10465.969359959214</v>
      </c>
      <c r="I80" s="45">
        <f>SUM(C$24:C5057,D$16)/COUNT(C$24:C5057)</f>
        <v>3507.626104000004</v>
      </c>
      <c r="J80" s="18"/>
      <c r="K80" s="200"/>
      <c r="L80" s="198"/>
    </row>
    <row r="81" spans="1:17" s="28" customFormat="1">
      <c r="A81" s="61">
        <v>58</v>
      </c>
      <c r="B81" s="52">
        <v>45566</v>
      </c>
      <c r="C81" s="45">
        <f t="shared" si="4"/>
        <v>3517.9045200000005</v>
      </c>
      <c r="D81" s="45">
        <f t="shared" si="0"/>
        <v>28.428845813223742</v>
      </c>
      <c r="E81" s="45">
        <f t="shared" si="6"/>
        <v>7007.3289337727592</v>
      </c>
      <c r="F81" s="45"/>
      <c r="G81" s="45">
        <f t="shared" si="2"/>
        <v>-3479.1972581867803</v>
      </c>
      <c r="H81" s="45">
        <f t="shared" si="3"/>
        <v>6986.7721017724334</v>
      </c>
      <c r="I81" s="45">
        <f>SUM(C$24:C5058,D$16)/COUNT(C$24:C5058)</f>
        <v>3507.626104000004</v>
      </c>
      <c r="J81" s="18"/>
      <c r="K81" s="200"/>
      <c r="L81" s="198"/>
    </row>
    <row r="82" spans="1:17" s="28" customFormat="1">
      <c r="A82" s="61">
        <v>59</v>
      </c>
      <c r="B82" s="52">
        <v>45597</v>
      </c>
      <c r="C82" s="45">
        <f t="shared" si="4"/>
        <v>3517.9045200000005</v>
      </c>
      <c r="D82" s="45">
        <f t="shared" si="0"/>
        <v>18.978182528967888</v>
      </c>
      <c r="E82" s="45">
        <f t="shared" si="6"/>
        <v>3508.4025963017266</v>
      </c>
      <c r="F82" s="45"/>
      <c r="G82" s="45">
        <f t="shared" si="2"/>
        <v>-3488.6479214710362</v>
      </c>
      <c r="H82" s="45">
        <f t="shared" si="3"/>
        <v>3498.1241803013972</v>
      </c>
      <c r="I82" s="45">
        <f>SUM(C$24:C5059,D$16)/COUNT(C$24:C5059)</f>
        <v>3507.626104000004</v>
      </c>
      <c r="J82" s="18"/>
      <c r="K82" s="200"/>
      <c r="L82" s="198"/>
    </row>
    <row r="83" spans="1:17" s="28" customFormat="1">
      <c r="A83" s="63">
        <v>60</v>
      </c>
      <c r="B83" s="64">
        <v>45627</v>
      </c>
      <c r="C83" s="65">
        <f t="shared" si="4"/>
        <v>3517.9045200000005</v>
      </c>
      <c r="D83" s="65">
        <f t="shared" si="0"/>
        <v>9.5019236983171762</v>
      </c>
      <c r="E83" s="65">
        <f t="shared" si="6"/>
        <v>4.32631708235931E-11</v>
      </c>
      <c r="F83" s="65"/>
      <c r="G83" s="65">
        <f t="shared" si="2"/>
        <v>-3498.1241803016869</v>
      </c>
      <c r="H83" s="65">
        <f t="shared" si="3"/>
        <v>-2.8967406251467764E-10</v>
      </c>
      <c r="I83" s="65">
        <f>SUM(C$24:C5060,D$16)/COUNT(C$24:C5060)</f>
        <v>3507.626104000004</v>
      </c>
      <c r="J83" s="18"/>
      <c r="K83" s="30"/>
    </row>
    <row r="84" spans="1:17" s="28" customFormat="1">
      <c r="A84" s="179"/>
      <c r="B84" s="180"/>
      <c r="C84" s="30"/>
      <c r="D84" s="32"/>
      <c r="E84" s="32"/>
      <c r="F84" s="32"/>
      <c r="G84" s="30"/>
      <c r="H84" s="30"/>
      <c r="I84" s="30"/>
      <c r="J84" s="26"/>
      <c r="K84" s="30"/>
    </row>
    <row r="85" spans="1:17" s="28" customFormat="1">
      <c r="A85" s="179"/>
      <c r="B85" s="180"/>
      <c r="C85" s="30"/>
      <c r="D85" s="32"/>
      <c r="E85" s="32"/>
      <c r="F85" s="32"/>
      <c r="G85" s="32"/>
      <c r="H85" s="30"/>
      <c r="I85" s="30"/>
      <c r="J85" s="26"/>
      <c r="K85" s="30"/>
    </row>
    <row r="86" spans="1:17" s="28" customFormat="1">
      <c r="A86" s="179"/>
      <c r="B86" s="180"/>
      <c r="C86" s="30"/>
      <c r="D86" s="32"/>
      <c r="E86" s="32"/>
      <c r="F86" s="32"/>
      <c r="G86" s="32"/>
      <c r="H86" s="30"/>
      <c r="I86" s="30"/>
      <c r="J86" s="26"/>
      <c r="K86" s="30"/>
    </row>
    <row r="87" spans="1:17" s="28" customFormat="1">
      <c r="A87" s="29"/>
      <c r="B87" s="29"/>
      <c r="C87" s="30"/>
      <c r="D87" s="32"/>
      <c r="E87" s="32"/>
      <c r="F87" s="32"/>
      <c r="G87" s="32"/>
      <c r="H87" s="30"/>
      <c r="I87" s="30"/>
      <c r="J87" s="26"/>
      <c r="K87" s="30"/>
    </row>
    <row r="88" spans="1:17" s="28" customFormat="1">
      <c r="A88" s="29"/>
      <c r="B88" s="29"/>
      <c r="C88" s="30"/>
      <c r="D88" s="32"/>
      <c r="E88" s="32"/>
      <c r="F88" s="32"/>
      <c r="G88" s="32"/>
      <c r="H88" s="30"/>
      <c r="I88" s="30"/>
      <c r="J88" s="26"/>
      <c r="K88" s="30"/>
    </row>
    <row r="89" spans="1:17" s="28" customFormat="1">
      <c r="A89" s="29"/>
      <c r="B89" s="29"/>
      <c r="C89" s="30"/>
      <c r="D89" s="32"/>
      <c r="E89" s="32"/>
      <c r="F89" s="32"/>
      <c r="G89" s="32"/>
      <c r="H89" s="30"/>
      <c r="I89" s="30"/>
      <c r="J89" s="26"/>
      <c r="K89" s="30"/>
      <c r="L89" s="29"/>
      <c r="M89" s="29"/>
    </row>
    <row r="90" spans="1:17" s="28" customFormat="1">
      <c r="A90" s="29"/>
      <c r="B90" s="29"/>
      <c r="C90" s="30"/>
      <c r="D90" s="32"/>
      <c r="E90" s="32"/>
      <c r="F90" s="32"/>
      <c r="G90" s="32"/>
      <c r="H90" s="30"/>
      <c r="I90" s="30"/>
      <c r="J90" s="26"/>
      <c r="K90" s="30"/>
      <c r="L90" s="29"/>
      <c r="M90" s="29"/>
    </row>
    <row r="91" spans="1:17" s="28" customFormat="1">
      <c r="A91" s="29"/>
      <c r="B91" s="29"/>
      <c r="C91" s="30"/>
      <c r="D91" s="32"/>
      <c r="E91" s="32"/>
      <c r="F91" s="32"/>
      <c r="G91" s="32"/>
      <c r="H91" s="30"/>
      <c r="I91" s="30"/>
      <c r="J91" s="26"/>
      <c r="K91" s="30"/>
      <c r="L91" s="29"/>
      <c r="M91" s="29"/>
    </row>
    <row r="92" spans="1:17" s="28" customFormat="1">
      <c r="A92" s="29"/>
      <c r="B92" s="29"/>
      <c r="C92" s="30"/>
      <c r="D92" s="32"/>
      <c r="E92" s="32"/>
      <c r="F92" s="32"/>
      <c r="G92" s="32"/>
      <c r="H92" s="30"/>
      <c r="I92" s="30"/>
      <c r="J92" s="26"/>
      <c r="K92" s="30"/>
      <c r="L92" s="29"/>
      <c r="M92" s="29"/>
    </row>
    <row r="93" spans="1:17" s="28" customFormat="1">
      <c r="A93" s="29"/>
      <c r="B93" s="29"/>
      <c r="C93" s="30"/>
      <c r="D93" s="32"/>
      <c r="E93" s="32"/>
      <c r="F93" s="32"/>
      <c r="G93" s="32"/>
      <c r="H93" s="30"/>
      <c r="I93" s="30"/>
      <c r="J93" s="26"/>
      <c r="K93" s="30"/>
      <c r="L93" s="29"/>
      <c r="M93" s="29"/>
    </row>
    <row r="94" spans="1:17" s="28" customFormat="1">
      <c r="A94" s="29"/>
      <c r="B94" s="29"/>
      <c r="C94" s="30"/>
      <c r="D94" s="32"/>
      <c r="E94" s="32"/>
      <c r="F94" s="32"/>
      <c r="G94" s="32"/>
      <c r="H94" s="30"/>
      <c r="I94" s="30"/>
      <c r="J94" s="26"/>
      <c r="K94" s="30"/>
      <c r="L94" s="29"/>
      <c r="M94" s="29"/>
    </row>
    <row r="95" spans="1:17" s="28" customFormat="1">
      <c r="A95" s="29"/>
      <c r="B95" s="29"/>
      <c r="C95" s="30"/>
      <c r="D95" s="32"/>
      <c r="E95" s="32"/>
      <c r="F95" s="32"/>
      <c r="G95" s="32"/>
      <c r="H95" s="30"/>
      <c r="I95" s="30"/>
      <c r="J95" s="26"/>
      <c r="K95" s="30"/>
      <c r="L95" s="29"/>
      <c r="M95" s="29"/>
    </row>
    <row r="96" spans="1:17" s="28" customFormat="1">
      <c r="A96" s="29"/>
      <c r="B96" s="29"/>
      <c r="C96" s="30"/>
      <c r="D96" s="32"/>
      <c r="E96" s="32"/>
      <c r="F96" s="32"/>
      <c r="G96" s="32"/>
      <c r="H96" s="30"/>
      <c r="I96" s="30"/>
      <c r="J96" s="26"/>
      <c r="K96" s="30"/>
      <c r="L96" s="29"/>
      <c r="M96" s="29"/>
      <c r="O96" s="29"/>
      <c r="P96" s="29"/>
      <c r="Q96" s="29"/>
    </row>
    <row r="97" spans="1:19" s="28" customFormat="1">
      <c r="A97" s="29"/>
      <c r="B97" s="29"/>
      <c r="C97" s="30"/>
      <c r="D97" s="32"/>
      <c r="E97" s="32"/>
      <c r="F97" s="32"/>
      <c r="G97" s="32"/>
      <c r="H97" s="30"/>
      <c r="I97" s="32"/>
      <c r="J97" s="5"/>
      <c r="K97" s="32"/>
      <c r="L97" s="29"/>
      <c r="M97" s="29"/>
      <c r="N97" s="29"/>
      <c r="O97" s="29"/>
      <c r="P97" s="29"/>
      <c r="Q97" s="29"/>
      <c r="R97" s="29"/>
      <c r="S97" s="29"/>
    </row>
    <row r="98" spans="1:19" s="28" customFormat="1">
      <c r="A98" s="29"/>
      <c r="B98" s="29"/>
      <c r="C98" s="30"/>
      <c r="D98" s="32"/>
      <c r="E98" s="32"/>
      <c r="F98" s="32"/>
      <c r="G98" s="32"/>
      <c r="H98" s="30"/>
      <c r="I98" s="32"/>
      <c r="J98" s="5"/>
      <c r="K98" s="32"/>
      <c r="L98" s="29"/>
      <c r="M98" s="29"/>
      <c r="N98" s="29"/>
      <c r="O98" s="29"/>
      <c r="P98" s="29"/>
      <c r="Q98" s="29"/>
      <c r="R98" s="29"/>
      <c r="S98" s="29"/>
    </row>
    <row r="99" spans="1:19">
      <c r="C99" s="30"/>
      <c r="D99" s="32"/>
      <c r="E99" s="32"/>
      <c r="F99" s="32"/>
      <c r="G99" s="32"/>
      <c r="H99" s="30"/>
      <c r="I99" s="32"/>
      <c r="J99" s="5"/>
      <c r="K99" s="32"/>
    </row>
    <row r="100" spans="1:19">
      <c r="C100" s="30"/>
      <c r="D100" s="32"/>
      <c r="E100" s="32"/>
      <c r="F100" s="32"/>
      <c r="G100" s="32"/>
      <c r="H100" s="30"/>
      <c r="I100" s="32"/>
      <c r="J100" s="5"/>
      <c r="K100" s="32"/>
    </row>
    <row r="101" spans="1:19">
      <c r="C101" s="30"/>
      <c r="D101" s="32"/>
      <c r="E101" s="32"/>
      <c r="F101" s="32"/>
      <c r="G101" s="32"/>
      <c r="H101" s="30"/>
      <c r="I101" s="32"/>
      <c r="J101" s="5"/>
      <c r="K101" s="32"/>
    </row>
    <row r="102" spans="1:19">
      <c r="C102" s="30"/>
      <c r="D102" s="32"/>
      <c r="E102" s="32"/>
      <c r="F102" s="32"/>
      <c r="G102" s="32"/>
      <c r="H102" s="30"/>
      <c r="I102" s="32"/>
      <c r="J102" s="5"/>
      <c r="K102" s="32"/>
    </row>
    <row r="103" spans="1:19">
      <c r="C103" s="30"/>
      <c r="D103" s="32"/>
      <c r="E103" s="32"/>
      <c r="F103" s="32"/>
      <c r="G103" s="32"/>
      <c r="H103" s="30"/>
      <c r="I103" s="32"/>
      <c r="J103" s="5"/>
      <c r="K103" s="32"/>
    </row>
    <row r="104" spans="1:19">
      <c r="C104" s="30"/>
      <c r="D104" s="32"/>
      <c r="E104" s="32"/>
      <c r="F104" s="32"/>
      <c r="G104" s="32"/>
      <c r="H104" s="30"/>
      <c r="I104" s="30"/>
      <c r="J104" s="26"/>
      <c r="K104" s="30"/>
    </row>
    <row r="105" spans="1:19">
      <c r="C105" s="30"/>
      <c r="D105" s="32"/>
      <c r="E105" s="32"/>
      <c r="F105" s="32"/>
      <c r="G105" s="32"/>
      <c r="H105" s="30"/>
      <c r="I105" s="32"/>
      <c r="J105" s="5"/>
      <c r="K105" s="32"/>
    </row>
    <row r="106" spans="1:19">
      <c r="C106" s="30"/>
      <c r="D106" s="32"/>
      <c r="E106" s="32"/>
      <c r="F106" s="32"/>
      <c r="G106" s="32"/>
      <c r="H106" s="30"/>
      <c r="I106" s="32"/>
      <c r="J106" s="5"/>
      <c r="K106" s="32"/>
    </row>
    <row r="107" spans="1:19">
      <c r="C107" s="30"/>
      <c r="D107" s="32"/>
      <c r="E107" s="32"/>
      <c r="F107" s="32"/>
      <c r="G107" s="32"/>
      <c r="H107" s="30"/>
      <c r="I107" s="32"/>
      <c r="J107" s="5"/>
      <c r="K107" s="32"/>
    </row>
    <row r="108" spans="1:19">
      <c r="C108" s="30"/>
      <c r="D108" s="32"/>
      <c r="E108" s="32"/>
      <c r="F108" s="32"/>
      <c r="G108" s="32"/>
      <c r="H108" s="30"/>
      <c r="I108" s="32"/>
      <c r="J108" s="5"/>
      <c r="K108" s="32"/>
    </row>
    <row r="109" spans="1:19">
      <c r="C109" s="30"/>
      <c r="D109" s="32"/>
      <c r="E109" s="32"/>
      <c r="F109" s="32"/>
      <c r="G109" s="32"/>
      <c r="H109" s="30"/>
      <c r="I109" s="32"/>
      <c r="J109" s="5"/>
      <c r="K109" s="32"/>
    </row>
    <row r="110" spans="1:19">
      <c r="C110" s="30"/>
      <c r="D110" s="32"/>
      <c r="E110" s="32"/>
      <c r="F110" s="32"/>
      <c r="G110" s="32"/>
      <c r="H110" s="30"/>
      <c r="I110" s="32"/>
      <c r="J110" s="5"/>
      <c r="K110" s="32"/>
    </row>
    <row r="111" spans="1:19">
      <c r="C111" s="30"/>
      <c r="D111" s="32"/>
      <c r="E111" s="32"/>
      <c r="F111" s="32"/>
      <c r="G111" s="32"/>
      <c r="H111" s="30"/>
      <c r="I111" s="32"/>
      <c r="J111" s="5"/>
      <c r="K111" s="32"/>
    </row>
    <row r="112" spans="1:19">
      <c r="C112" s="30"/>
      <c r="D112" s="32"/>
      <c r="E112" s="32"/>
      <c r="F112" s="32"/>
      <c r="G112" s="32"/>
      <c r="H112" s="30"/>
      <c r="I112" s="32"/>
      <c r="J112" s="5"/>
      <c r="K112" s="32"/>
    </row>
    <row r="113" spans="1:13">
      <c r="C113" s="30"/>
      <c r="D113" s="32"/>
      <c r="E113" s="32"/>
      <c r="F113" s="32"/>
      <c r="G113" s="32"/>
      <c r="H113" s="30"/>
      <c r="I113" s="32"/>
      <c r="J113" s="5"/>
      <c r="K113" s="32"/>
    </row>
    <row r="114" spans="1:13">
      <c r="C114" s="30"/>
      <c r="D114" s="32"/>
      <c r="E114" s="32"/>
      <c r="F114" s="32"/>
      <c r="G114" s="32"/>
      <c r="H114" s="30"/>
      <c r="I114" s="32"/>
      <c r="J114" s="5"/>
      <c r="K114" s="32"/>
    </row>
    <row r="115" spans="1:13">
      <c r="C115" s="30"/>
      <c r="D115" s="32"/>
      <c r="E115" s="32"/>
      <c r="F115" s="32"/>
      <c r="G115" s="32"/>
      <c r="H115" s="30"/>
      <c r="I115" s="32"/>
      <c r="J115" s="5"/>
      <c r="K115" s="32"/>
    </row>
    <row r="116" spans="1:13">
      <c r="A116" s="31"/>
      <c r="B116" s="31"/>
      <c r="C116" s="32"/>
      <c r="D116" s="32"/>
      <c r="E116" s="32"/>
      <c r="F116" s="32"/>
      <c r="G116" s="32"/>
      <c r="H116" s="32"/>
      <c r="I116" s="32"/>
      <c r="J116" s="5"/>
      <c r="K116" s="32"/>
    </row>
    <row r="117" spans="1:13">
      <c r="A117" s="31"/>
      <c r="B117" s="31"/>
      <c r="C117" s="32"/>
      <c r="D117" s="32"/>
      <c r="E117" s="32"/>
      <c r="F117" s="32"/>
      <c r="G117" s="32"/>
      <c r="H117" s="32"/>
      <c r="I117" s="32"/>
      <c r="J117" s="5"/>
      <c r="K117" s="32"/>
    </row>
    <row r="118" spans="1:13">
      <c r="A118" s="31"/>
      <c r="B118" s="31"/>
      <c r="C118" s="32"/>
      <c r="D118" s="32"/>
      <c r="E118" s="32"/>
      <c r="F118" s="32"/>
      <c r="G118" s="32"/>
      <c r="H118" s="32"/>
      <c r="I118" s="32"/>
      <c r="J118" s="5"/>
      <c r="K118" s="32"/>
    </row>
    <row r="119" spans="1:13">
      <c r="A119" s="31"/>
      <c r="B119" s="31"/>
      <c r="C119" s="32"/>
      <c r="D119" s="32"/>
      <c r="E119" s="32"/>
      <c r="F119" s="32"/>
      <c r="G119" s="32"/>
      <c r="H119" s="32"/>
      <c r="I119" s="32"/>
      <c r="J119" s="5"/>
      <c r="K119" s="32"/>
    </row>
    <row r="120" spans="1:13">
      <c r="A120" s="31"/>
      <c r="B120" s="31"/>
      <c r="C120" s="32"/>
      <c r="D120" s="32"/>
      <c r="E120" s="32"/>
      <c r="F120" s="32"/>
      <c r="G120" s="32"/>
      <c r="H120" s="32"/>
      <c r="I120" s="32"/>
      <c r="J120" s="5"/>
      <c r="K120" s="32"/>
    </row>
    <row r="121" spans="1:13">
      <c r="A121" s="31"/>
      <c r="B121" s="31"/>
      <c r="C121" s="32"/>
      <c r="D121" s="32"/>
      <c r="E121" s="32"/>
      <c r="F121" s="32"/>
      <c r="G121" s="32"/>
      <c r="H121" s="32"/>
      <c r="I121" s="32"/>
      <c r="J121" s="5"/>
      <c r="K121" s="32"/>
      <c r="L121" s="31"/>
      <c r="M121" s="31"/>
    </row>
    <row r="122" spans="1:13">
      <c r="A122" s="31"/>
      <c r="B122" s="31"/>
      <c r="C122" s="32"/>
      <c r="D122" s="32"/>
      <c r="E122" s="32"/>
      <c r="F122" s="32"/>
      <c r="G122" s="32"/>
      <c r="H122" s="32"/>
      <c r="I122" s="32"/>
      <c r="J122" s="5"/>
      <c r="K122" s="32"/>
      <c r="L122" s="31"/>
      <c r="M122" s="31"/>
    </row>
    <row r="123" spans="1:13">
      <c r="C123" s="30"/>
      <c r="D123" s="32"/>
      <c r="E123" s="32"/>
      <c r="F123" s="32"/>
      <c r="G123" s="32"/>
      <c r="H123" s="30"/>
      <c r="I123" s="32"/>
      <c r="J123" s="5"/>
      <c r="K123" s="32"/>
      <c r="L123" s="31"/>
      <c r="M123" s="31"/>
    </row>
    <row r="124" spans="1:13">
      <c r="A124" s="31"/>
      <c r="B124" s="31"/>
      <c r="C124" s="32"/>
      <c r="D124" s="32"/>
      <c r="E124" s="32"/>
      <c r="F124" s="32"/>
      <c r="G124" s="32"/>
      <c r="H124" s="32"/>
      <c r="I124" s="32"/>
      <c r="J124" s="5"/>
      <c r="K124" s="32"/>
      <c r="L124" s="31"/>
      <c r="M124" s="31"/>
    </row>
    <row r="127" spans="1:13">
      <c r="A127" s="31"/>
      <c r="B127" s="31"/>
      <c r="C127" s="32"/>
      <c r="D127" s="32"/>
      <c r="E127" s="32"/>
      <c r="F127" s="32"/>
      <c r="G127" s="32"/>
      <c r="H127" s="32"/>
      <c r="I127" s="32"/>
      <c r="J127" s="5"/>
      <c r="K127" s="32"/>
      <c r="L127" s="31"/>
      <c r="M127" s="31"/>
    </row>
    <row r="128" spans="1:13">
      <c r="A128" s="31"/>
      <c r="B128" s="31"/>
      <c r="C128" s="32"/>
      <c r="D128" s="32"/>
      <c r="E128" s="32"/>
      <c r="F128" s="32"/>
      <c r="G128" s="32"/>
      <c r="H128" s="32"/>
      <c r="I128" s="32"/>
      <c r="J128" s="5"/>
      <c r="K128" s="32"/>
      <c r="L128" s="31"/>
      <c r="M128" s="31"/>
    </row>
    <row r="129" spans="1:17">
      <c r="A129" s="31"/>
      <c r="B129" s="31"/>
      <c r="C129" s="32"/>
      <c r="D129" s="32"/>
      <c r="E129" s="32"/>
      <c r="F129" s="32"/>
      <c r="G129" s="32"/>
      <c r="H129" s="32"/>
      <c r="I129" s="32"/>
      <c r="J129" s="5"/>
      <c r="K129" s="32"/>
      <c r="L129" s="31"/>
      <c r="M129" s="31"/>
    </row>
    <row r="130" spans="1:17">
      <c r="A130" s="31"/>
      <c r="B130" s="31"/>
      <c r="C130" s="32"/>
      <c r="D130" s="32"/>
      <c r="E130" s="32"/>
      <c r="F130" s="32"/>
      <c r="G130" s="32"/>
      <c r="H130" s="32"/>
      <c r="I130" s="32"/>
      <c r="J130" s="5"/>
      <c r="K130" s="32"/>
      <c r="O130" s="31"/>
      <c r="P130" s="31"/>
      <c r="Q130" s="31"/>
    </row>
    <row r="131" spans="1:17" s="31" customFormat="1">
      <c r="C131" s="32"/>
      <c r="D131" s="32"/>
      <c r="E131" s="32"/>
      <c r="F131" s="32"/>
      <c r="G131" s="32"/>
      <c r="H131" s="32"/>
      <c r="I131" s="32"/>
      <c r="J131" s="5"/>
      <c r="K131" s="32"/>
    </row>
    <row r="132" spans="1:17" s="31" customFormat="1">
      <c r="C132" s="32"/>
      <c r="D132" s="32"/>
      <c r="E132" s="32"/>
      <c r="F132" s="32"/>
      <c r="G132" s="32"/>
      <c r="H132" s="32"/>
      <c r="I132" s="32"/>
      <c r="J132" s="5"/>
      <c r="K132" s="32"/>
    </row>
    <row r="133" spans="1:17" s="31" customFormat="1">
      <c r="C133" s="32"/>
      <c r="D133" s="32"/>
      <c r="E133" s="32"/>
      <c r="F133" s="32"/>
      <c r="G133" s="32"/>
      <c r="H133" s="32"/>
      <c r="I133" s="32"/>
      <c r="J133" s="5"/>
      <c r="K133" s="32"/>
    </row>
    <row r="134" spans="1:17" s="31" customFormat="1">
      <c r="C134" s="32"/>
      <c r="D134" s="32"/>
      <c r="E134" s="32"/>
      <c r="F134" s="32"/>
      <c r="G134" s="32"/>
      <c r="H134" s="32"/>
      <c r="I134" s="32"/>
      <c r="J134" s="5"/>
      <c r="K134" s="32"/>
    </row>
    <row r="135" spans="1:17" s="31" customFormat="1">
      <c r="C135" s="32"/>
      <c r="D135" s="32"/>
      <c r="E135" s="32"/>
      <c r="F135" s="32"/>
      <c r="G135" s="32"/>
      <c r="H135" s="32"/>
      <c r="I135" s="32"/>
      <c r="J135" s="5"/>
      <c r="K135" s="32"/>
    </row>
    <row r="136" spans="1:17" s="31" customFormat="1">
      <c r="C136" s="32"/>
      <c r="D136" s="32"/>
      <c r="E136" s="32"/>
      <c r="F136" s="32"/>
      <c r="G136" s="32"/>
      <c r="H136" s="32"/>
      <c r="I136" s="32"/>
      <c r="J136" s="5"/>
      <c r="K136" s="32"/>
    </row>
    <row r="137" spans="1:17" s="31" customFormat="1">
      <c r="C137" s="32"/>
      <c r="D137" s="32"/>
      <c r="E137" s="32"/>
      <c r="F137" s="32"/>
      <c r="G137" s="32"/>
      <c r="H137" s="32"/>
      <c r="I137" s="32"/>
      <c r="J137" s="5"/>
      <c r="K137" s="32"/>
      <c r="O137" s="29"/>
      <c r="P137" s="29"/>
      <c r="Q137" s="29"/>
    </row>
    <row r="138" spans="1:17">
      <c r="A138" s="31"/>
      <c r="B138" s="31"/>
      <c r="C138" s="32"/>
      <c r="D138" s="32"/>
      <c r="E138" s="32"/>
      <c r="F138" s="32"/>
      <c r="G138" s="32"/>
      <c r="H138" s="32"/>
      <c r="I138" s="32"/>
      <c r="J138" s="5"/>
      <c r="K138" s="32"/>
      <c r="L138" s="31"/>
      <c r="M138" s="31"/>
      <c r="O138" s="31"/>
      <c r="P138" s="31"/>
      <c r="Q138" s="31"/>
    </row>
    <row r="139" spans="1:17" s="31" customFormat="1">
      <c r="C139" s="32"/>
      <c r="D139" s="32"/>
      <c r="E139" s="32"/>
      <c r="F139" s="32"/>
      <c r="G139" s="32"/>
      <c r="H139" s="32"/>
      <c r="I139" s="32"/>
      <c r="J139" s="5"/>
      <c r="K139" s="32"/>
    </row>
    <row r="140" spans="1:17" s="31" customFormat="1">
      <c r="C140" s="32"/>
      <c r="D140" s="32"/>
      <c r="E140" s="32"/>
      <c r="F140" s="32"/>
      <c r="G140" s="32"/>
      <c r="H140" s="32"/>
      <c r="I140" s="30"/>
      <c r="J140" s="26"/>
      <c r="K140" s="30"/>
    </row>
    <row r="141" spans="1:17" s="31" customFormat="1">
      <c r="C141" s="32"/>
      <c r="D141" s="32"/>
      <c r="E141" s="32"/>
      <c r="F141" s="32"/>
      <c r="G141" s="32"/>
      <c r="H141" s="32"/>
      <c r="I141" s="32"/>
      <c r="J141" s="5"/>
      <c r="K141" s="32"/>
    </row>
    <row r="142" spans="1:17" s="31" customFormat="1">
      <c r="C142" s="32"/>
      <c r="D142" s="32"/>
      <c r="E142" s="32"/>
      <c r="F142" s="32"/>
      <c r="G142" s="32"/>
      <c r="H142" s="32"/>
      <c r="I142" s="30"/>
      <c r="J142" s="26"/>
      <c r="K142" s="30"/>
    </row>
    <row r="143" spans="1:17" s="31" customFormat="1">
      <c r="C143" s="32"/>
      <c r="D143" s="32"/>
      <c r="E143" s="32"/>
      <c r="F143" s="32"/>
      <c r="G143" s="32"/>
      <c r="H143" s="32"/>
      <c r="I143" s="32"/>
      <c r="J143" s="5"/>
      <c r="K143" s="32"/>
    </row>
    <row r="144" spans="1:17" s="31" customFormat="1">
      <c r="C144" s="32"/>
      <c r="D144" s="32"/>
      <c r="E144" s="32"/>
      <c r="F144" s="32"/>
      <c r="G144" s="32"/>
      <c r="H144" s="32"/>
      <c r="I144" s="32"/>
      <c r="J144" s="5"/>
      <c r="K144" s="32"/>
    </row>
    <row r="145" spans="1:11" s="31" customFormat="1">
      <c r="C145" s="32"/>
      <c r="D145" s="32"/>
      <c r="E145" s="32"/>
      <c r="F145" s="32"/>
      <c r="G145" s="32"/>
      <c r="H145" s="32"/>
      <c r="I145" s="32"/>
      <c r="J145" s="5"/>
      <c r="K145" s="32"/>
    </row>
    <row r="146" spans="1:11" s="31" customFormat="1">
      <c r="C146" s="32"/>
      <c r="D146" s="32"/>
      <c r="E146" s="32"/>
      <c r="F146" s="32"/>
      <c r="G146" s="32"/>
      <c r="H146" s="32"/>
      <c r="I146" s="32"/>
      <c r="J146" s="5"/>
      <c r="K146" s="32"/>
    </row>
    <row r="147" spans="1:11" s="31" customFormat="1">
      <c r="C147" s="32"/>
      <c r="D147" s="32"/>
      <c r="E147" s="32"/>
      <c r="F147" s="32"/>
      <c r="G147" s="32"/>
      <c r="H147" s="32"/>
      <c r="I147" s="32"/>
      <c r="J147" s="5"/>
      <c r="K147" s="32"/>
    </row>
    <row r="148" spans="1:11" s="31" customFormat="1">
      <c r="C148" s="32"/>
      <c r="D148" s="32"/>
      <c r="E148" s="32"/>
      <c r="F148" s="32"/>
      <c r="G148" s="32"/>
      <c r="H148" s="32"/>
      <c r="I148" s="32"/>
      <c r="J148" s="5"/>
      <c r="K148" s="32"/>
    </row>
    <row r="149" spans="1:11" s="31" customFormat="1">
      <c r="C149" s="32"/>
      <c r="D149" s="32"/>
      <c r="E149" s="32"/>
      <c r="F149" s="32"/>
      <c r="G149" s="32"/>
      <c r="H149" s="32"/>
      <c r="I149" s="32"/>
      <c r="J149" s="5"/>
      <c r="K149" s="32"/>
    </row>
    <row r="150" spans="1:11" s="31" customFormat="1">
      <c r="C150" s="32"/>
      <c r="D150" s="32"/>
      <c r="E150" s="32"/>
      <c r="F150" s="32"/>
      <c r="G150" s="32"/>
      <c r="H150" s="32"/>
      <c r="I150" s="30"/>
      <c r="J150" s="26"/>
      <c r="K150" s="30"/>
    </row>
    <row r="151" spans="1:11" s="31" customFormat="1">
      <c r="C151" s="32"/>
      <c r="D151" s="32"/>
      <c r="E151" s="32"/>
      <c r="F151" s="32"/>
      <c r="G151" s="32"/>
      <c r="H151" s="32"/>
      <c r="I151" s="32"/>
      <c r="J151" s="5"/>
      <c r="K151" s="32"/>
    </row>
    <row r="152" spans="1:11" s="31" customFormat="1">
      <c r="C152" s="32"/>
      <c r="D152" s="32"/>
      <c r="E152" s="32"/>
      <c r="F152" s="32"/>
      <c r="G152" s="32"/>
      <c r="H152" s="32"/>
      <c r="I152" s="30"/>
      <c r="J152" s="26"/>
      <c r="K152" s="30"/>
    </row>
    <row r="153" spans="1:11" s="31" customFormat="1">
      <c r="C153" s="32"/>
      <c r="D153" s="32"/>
      <c r="E153" s="32"/>
      <c r="F153" s="32"/>
      <c r="G153" s="32"/>
      <c r="H153" s="32"/>
      <c r="I153" s="32"/>
      <c r="J153" s="5"/>
      <c r="K153" s="32"/>
    </row>
    <row r="154" spans="1:11" s="31" customFormat="1">
      <c r="C154" s="32"/>
      <c r="D154" s="32"/>
      <c r="E154" s="32"/>
      <c r="F154" s="32"/>
      <c r="G154" s="32"/>
      <c r="H154" s="32"/>
      <c r="I154" s="32"/>
      <c r="J154" s="5"/>
      <c r="K154" s="32"/>
    </row>
    <row r="155" spans="1:11" s="31" customFormat="1">
      <c r="C155" s="32"/>
      <c r="D155" s="32"/>
      <c r="E155" s="32"/>
      <c r="F155" s="32"/>
      <c r="G155" s="32"/>
      <c r="H155" s="32"/>
      <c r="I155" s="32"/>
      <c r="J155" s="5"/>
      <c r="K155" s="32"/>
    </row>
    <row r="156" spans="1:11" s="31" customFormat="1">
      <c r="C156" s="32"/>
      <c r="D156" s="32"/>
      <c r="E156" s="32"/>
      <c r="F156" s="32"/>
      <c r="G156" s="32"/>
      <c r="H156" s="32"/>
      <c r="I156" s="32"/>
      <c r="J156" s="5"/>
      <c r="K156" s="32"/>
    </row>
    <row r="157" spans="1:11" s="31" customFormat="1">
      <c r="C157" s="32"/>
      <c r="D157" s="32"/>
      <c r="E157" s="32"/>
      <c r="F157" s="32"/>
      <c r="G157" s="32"/>
      <c r="H157" s="32"/>
      <c r="I157" s="32"/>
      <c r="J157" s="5"/>
      <c r="K157" s="32"/>
    </row>
    <row r="158" spans="1:11" s="31" customFormat="1">
      <c r="C158" s="32"/>
      <c r="D158" s="32"/>
      <c r="E158" s="32"/>
      <c r="F158" s="32"/>
      <c r="G158" s="32"/>
      <c r="H158" s="32"/>
      <c r="I158" s="32"/>
      <c r="J158" s="5"/>
      <c r="K158" s="32"/>
    </row>
    <row r="159" spans="1:11" s="31" customFormat="1">
      <c r="A159" s="29"/>
      <c r="B159" s="29"/>
      <c r="C159" s="30"/>
      <c r="D159" s="32"/>
      <c r="E159" s="32"/>
      <c r="F159" s="32"/>
      <c r="G159" s="32"/>
      <c r="H159" s="30"/>
      <c r="I159" s="30"/>
      <c r="J159" s="26"/>
      <c r="K159" s="30"/>
    </row>
    <row r="160" spans="1:11" s="31" customFormat="1">
      <c r="C160" s="32"/>
      <c r="D160" s="32"/>
      <c r="E160" s="32"/>
      <c r="F160" s="32"/>
      <c r="G160" s="32"/>
      <c r="H160" s="32"/>
      <c r="I160" s="32"/>
      <c r="J160" s="5"/>
      <c r="K160" s="32"/>
    </row>
    <row r="161" spans="1:17" s="31" customFormat="1">
      <c r="A161" s="29"/>
      <c r="B161" s="29"/>
      <c r="C161" s="30"/>
      <c r="D161" s="32"/>
      <c r="E161" s="32"/>
      <c r="F161" s="32"/>
      <c r="G161" s="32"/>
      <c r="H161" s="30"/>
      <c r="I161" s="32"/>
      <c r="J161" s="5"/>
      <c r="K161" s="32"/>
    </row>
    <row r="162" spans="1:17" s="31" customFormat="1">
      <c r="C162" s="32"/>
      <c r="D162" s="32"/>
      <c r="E162" s="32"/>
      <c r="F162" s="32"/>
      <c r="G162" s="32"/>
      <c r="H162" s="32"/>
      <c r="I162" s="30"/>
      <c r="J162" s="26"/>
      <c r="K162" s="30"/>
    </row>
    <row r="163" spans="1:17" s="31" customFormat="1">
      <c r="C163" s="32"/>
      <c r="D163" s="32"/>
      <c r="E163" s="32"/>
      <c r="F163" s="32"/>
      <c r="G163" s="32"/>
      <c r="H163" s="32"/>
      <c r="I163" s="30"/>
      <c r="J163" s="26"/>
      <c r="K163" s="30"/>
    </row>
    <row r="164" spans="1:17" s="31" customFormat="1">
      <c r="C164" s="32"/>
      <c r="D164" s="32"/>
      <c r="E164" s="32"/>
      <c r="F164" s="32"/>
      <c r="G164" s="32"/>
      <c r="H164" s="32"/>
      <c r="I164" s="30"/>
      <c r="J164" s="26"/>
      <c r="K164" s="30"/>
      <c r="L164" s="29"/>
      <c r="M164" s="29"/>
    </row>
    <row r="165" spans="1:17" s="31" customFormat="1">
      <c r="C165" s="32"/>
      <c r="D165" s="32"/>
      <c r="E165" s="32"/>
      <c r="F165" s="32"/>
      <c r="G165" s="32"/>
      <c r="H165" s="32"/>
      <c r="I165" s="30"/>
      <c r="J165" s="26"/>
      <c r="K165" s="30"/>
    </row>
    <row r="166" spans="1:17" s="31" customFormat="1">
      <c r="C166" s="32"/>
      <c r="D166" s="32"/>
      <c r="E166" s="32"/>
      <c r="F166" s="32"/>
      <c r="G166" s="32"/>
      <c r="H166" s="32"/>
      <c r="I166" s="30"/>
      <c r="J166" s="26"/>
      <c r="K166" s="30"/>
      <c r="L166" s="29"/>
      <c r="M166" s="29"/>
    </row>
    <row r="167" spans="1:17" s="31" customFormat="1">
      <c r="C167" s="32"/>
      <c r="D167" s="32"/>
      <c r="E167" s="32"/>
      <c r="F167" s="32"/>
      <c r="G167" s="32"/>
      <c r="H167" s="32"/>
      <c r="I167" s="30"/>
      <c r="J167" s="26"/>
      <c r="K167" s="30"/>
    </row>
    <row r="168" spans="1:17" s="31" customFormat="1">
      <c r="C168" s="32"/>
      <c r="D168" s="32"/>
      <c r="E168" s="32"/>
      <c r="F168" s="32"/>
      <c r="G168" s="32"/>
      <c r="H168" s="32"/>
      <c r="I168" s="30"/>
      <c r="J168" s="26"/>
      <c r="K168" s="30"/>
    </row>
    <row r="169" spans="1:17" s="31" customFormat="1">
      <c r="A169" s="29"/>
      <c r="B169" s="29"/>
      <c r="C169" s="30"/>
      <c r="D169" s="32"/>
      <c r="E169" s="32"/>
      <c r="F169" s="32"/>
      <c r="G169" s="32"/>
      <c r="H169" s="30"/>
      <c r="I169" s="30"/>
      <c r="J169" s="26"/>
      <c r="K169" s="30"/>
    </row>
    <row r="170" spans="1:17" s="31" customFormat="1">
      <c r="C170" s="32"/>
      <c r="D170" s="32"/>
      <c r="E170" s="32"/>
      <c r="F170" s="32"/>
      <c r="G170" s="32"/>
      <c r="H170" s="32"/>
      <c r="I170" s="30"/>
      <c r="J170" s="26"/>
      <c r="K170" s="30"/>
    </row>
    <row r="171" spans="1:17" s="31" customFormat="1">
      <c r="A171" s="29"/>
      <c r="B171" s="29"/>
      <c r="C171" s="30"/>
      <c r="D171" s="32"/>
      <c r="E171" s="32"/>
      <c r="F171" s="32"/>
      <c r="G171" s="32"/>
      <c r="H171" s="30"/>
      <c r="I171" s="30"/>
      <c r="J171" s="26"/>
      <c r="K171" s="30"/>
      <c r="O171" s="29"/>
      <c r="P171" s="29"/>
      <c r="Q171" s="29"/>
    </row>
    <row r="172" spans="1:17">
      <c r="A172" s="31"/>
      <c r="B172" s="31"/>
      <c r="C172" s="32"/>
      <c r="D172" s="32"/>
      <c r="E172" s="32"/>
      <c r="F172" s="32"/>
      <c r="G172" s="32"/>
      <c r="H172" s="32"/>
      <c r="I172" s="30"/>
      <c r="J172" s="26"/>
      <c r="K172" s="30"/>
      <c r="L172" s="31"/>
      <c r="M172" s="31"/>
      <c r="O172" s="31"/>
      <c r="P172" s="31"/>
      <c r="Q172" s="31"/>
    </row>
    <row r="173" spans="1:17" s="31" customFormat="1">
      <c r="C173" s="32"/>
      <c r="D173" s="32"/>
      <c r="E173" s="32"/>
      <c r="F173" s="32"/>
      <c r="G173" s="32"/>
      <c r="H173" s="32"/>
      <c r="I173" s="30"/>
      <c r="J173" s="26"/>
      <c r="K173" s="30"/>
      <c r="O173" s="29"/>
      <c r="P173" s="29"/>
      <c r="Q173" s="29"/>
    </row>
    <row r="174" spans="1:17">
      <c r="A174" s="31"/>
      <c r="B174" s="31"/>
      <c r="C174" s="32"/>
      <c r="D174" s="32"/>
      <c r="E174" s="32"/>
      <c r="F174" s="32"/>
      <c r="G174" s="32"/>
      <c r="H174" s="32"/>
      <c r="I174" s="30"/>
      <c r="J174" s="26"/>
      <c r="K174" s="30"/>
      <c r="O174" s="31"/>
      <c r="P174" s="31"/>
      <c r="Q174" s="31"/>
    </row>
    <row r="175" spans="1:17" s="31" customFormat="1">
      <c r="C175" s="32"/>
      <c r="D175" s="32"/>
      <c r="E175" s="32"/>
      <c r="F175" s="32"/>
      <c r="G175" s="32"/>
      <c r="H175" s="32"/>
      <c r="I175" s="30"/>
      <c r="J175" s="26"/>
      <c r="K175" s="30"/>
    </row>
    <row r="176" spans="1:17" s="31" customFormat="1">
      <c r="C176" s="32"/>
      <c r="D176" s="32"/>
      <c r="E176" s="32"/>
      <c r="F176" s="32"/>
      <c r="G176" s="32"/>
      <c r="H176" s="32"/>
      <c r="I176" s="30"/>
      <c r="J176" s="26"/>
      <c r="K176" s="30"/>
      <c r="L176" s="29"/>
      <c r="M176" s="29"/>
    </row>
    <row r="177" spans="1:17" s="31" customFormat="1">
      <c r="C177" s="32"/>
      <c r="D177" s="32"/>
      <c r="E177" s="32"/>
      <c r="F177" s="32"/>
      <c r="G177" s="32"/>
      <c r="H177" s="32"/>
      <c r="I177" s="30"/>
      <c r="J177" s="26"/>
      <c r="K177" s="30"/>
    </row>
    <row r="178" spans="1:17" s="31" customFormat="1">
      <c r="A178" s="29"/>
      <c r="B178" s="29"/>
      <c r="C178" s="30"/>
      <c r="D178" s="32"/>
      <c r="E178" s="32"/>
      <c r="F178" s="32"/>
      <c r="G178" s="32"/>
      <c r="H178" s="30"/>
      <c r="I178" s="30"/>
      <c r="J178" s="26"/>
      <c r="K178" s="30"/>
    </row>
    <row r="179" spans="1:17" s="31" customFormat="1">
      <c r="C179" s="32"/>
      <c r="D179" s="32"/>
      <c r="E179" s="32"/>
      <c r="F179" s="32"/>
      <c r="G179" s="32"/>
      <c r="H179" s="32"/>
      <c r="I179" s="30"/>
      <c r="J179" s="26"/>
      <c r="K179" s="30"/>
    </row>
    <row r="180" spans="1:17" s="31" customFormat="1">
      <c r="C180" s="32"/>
      <c r="D180" s="32"/>
      <c r="E180" s="32"/>
      <c r="F180" s="32"/>
      <c r="G180" s="32"/>
      <c r="H180" s="32"/>
      <c r="I180" s="30"/>
      <c r="J180" s="26"/>
      <c r="K180" s="30"/>
    </row>
    <row r="181" spans="1:17" s="31" customFormat="1">
      <c r="A181" s="29"/>
      <c r="B181" s="29"/>
      <c r="C181" s="30"/>
      <c r="D181" s="32"/>
      <c r="E181" s="32"/>
      <c r="F181" s="32"/>
      <c r="G181" s="32"/>
      <c r="H181" s="30"/>
      <c r="I181" s="30"/>
      <c r="J181" s="26"/>
      <c r="K181" s="30"/>
      <c r="O181" s="29"/>
      <c r="P181" s="29"/>
      <c r="Q181" s="29"/>
    </row>
    <row r="182" spans="1:17">
      <c r="C182" s="30"/>
      <c r="D182" s="32"/>
      <c r="E182" s="32"/>
      <c r="F182" s="32"/>
      <c r="G182" s="32"/>
      <c r="H182" s="30"/>
      <c r="I182" s="30"/>
      <c r="J182" s="26"/>
      <c r="K182" s="30"/>
      <c r="L182" s="31"/>
      <c r="M182" s="31"/>
      <c r="O182" s="31"/>
      <c r="P182" s="31"/>
      <c r="Q182" s="31"/>
    </row>
    <row r="183" spans="1:17" s="31" customFormat="1">
      <c r="A183" s="29"/>
      <c r="B183" s="29"/>
      <c r="C183" s="30"/>
      <c r="D183" s="32"/>
      <c r="E183" s="32"/>
      <c r="F183" s="32"/>
      <c r="G183" s="32"/>
      <c r="H183" s="30"/>
      <c r="I183" s="30"/>
      <c r="J183" s="26"/>
      <c r="K183" s="30"/>
      <c r="L183" s="29"/>
      <c r="M183" s="29"/>
      <c r="O183" s="29"/>
      <c r="P183" s="29"/>
      <c r="Q183" s="29"/>
    </row>
    <row r="184" spans="1:17">
      <c r="C184" s="30"/>
      <c r="D184" s="32"/>
      <c r="E184" s="32"/>
      <c r="F184" s="32"/>
      <c r="G184" s="32"/>
      <c r="H184" s="30"/>
      <c r="I184" s="30"/>
      <c r="J184" s="26"/>
      <c r="K184" s="30"/>
      <c r="L184" s="31"/>
      <c r="M184" s="31"/>
      <c r="O184" s="31"/>
      <c r="P184" s="31"/>
      <c r="Q184" s="31"/>
    </row>
    <row r="185" spans="1:17" s="31" customFormat="1">
      <c r="A185" s="29"/>
      <c r="B185" s="29"/>
      <c r="C185" s="30"/>
      <c r="D185" s="32"/>
      <c r="E185" s="32"/>
      <c r="F185" s="32"/>
      <c r="G185" s="32"/>
      <c r="H185" s="30"/>
      <c r="I185" s="30"/>
      <c r="J185" s="26"/>
      <c r="K185" s="30"/>
    </row>
    <row r="186" spans="1:17" s="31" customFormat="1">
      <c r="A186" s="29"/>
      <c r="B186" s="29"/>
      <c r="C186" s="30"/>
      <c r="D186" s="32"/>
      <c r="E186" s="32"/>
      <c r="F186" s="32"/>
      <c r="G186" s="32"/>
      <c r="H186" s="30"/>
      <c r="I186" s="30"/>
      <c r="J186" s="26"/>
      <c r="K186" s="30"/>
      <c r="L186" s="29"/>
      <c r="M186" s="29"/>
    </row>
    <row r="187" spans="1:17" s="31" customFormat="1">
      <c r="A187" s="29"/>
      <c r="B187" s="29"/>
      <c r="C187" s="30"/>
      <c r="D187" s="32"/>
      <c r="E187" s="32"/>
      <c r="F187" s="32"/>
      <c r="G187" s="32"/>
      <c r="H187" s="30"/>
      <c r="I187" s="30"/>
      <c r="J187" s="26"/>
      <c r="K187" s="30"/>
      <c r="L187" s="29"/>
      <c r="M187" s="29"/>
    </row>
    <row r="188" spans="1:17" s="31" customFormat="1">
      <c r="A188" s="29"/>
      <c r="B188" s="29"/>
      <c r="C188" s="30"/>
      <c r="D188" s="32"/>
      <c r="E188" s="32"/>
      <c r="F188" s="32"/>
      <c r="G188" s="32"/>
      <c r="H188" s="30"/>
      <c r="I188" s="30"/>
      <c r="J188" s="26"/>
      <c r="K188" s="30"/>
      <c r="L188" s="29"/>
      <c r="M188" s="29"/>
    </row>
    <row r="189" spans="1:17" s="31" customFormat="1">
      <c r="A189" s="29"/>
      <c r="B189" s="29"/>
      <c r="C189" s="30"/>
      <c r="D189" s="32"/>
      <c r="E189" s="32"/>
      <c r="F189" s="32"/>
      <c r="G189" s="32"/>
      <c r="H189" s="30"/>
      <c r="I189" s="30"/>
      <c r="J189" s="26"/>
      <c r="K189" s="30"/>
      <c r="L189" s="29"/>
      <c r="M189" s="29"/>
    </row>
    <row r="190" spans="1:17" s="31" customFormat="1">
      <c r="A190" s="29"/>
      <c r="B190" s="29"/>
      <c r="C190" s="30"/>
      <c r="D190" s="32"/>
      <c r="E190" s="32"/>
      <c r="F190" s="32"/>
      <c r="G190" s="32"/>
      <c r="H190" s="30"/>
      <c r="I190" s="30"/>
      <c r="J190" s="26"/>
      <c r="K190" s="30"/>
      <c r="L190" s="29"/>
      <c r="M190" s="29"/>
      <c r="O190" s="29"/>
      <c r="P190" s="29"/>
      <c r="Q190" s="29"/>
    </row>
    <row r="191" spans="1:17">
      <c r="C191" s="30"/>
      <c r="D191" s="32"/>
      <c r="E191" s="32"/>
      <c r="F191" s="32"/>
      <c r="G191" s="32"/>
      <c r="H191" s="30"/>
      <c r="I191" s="30"/>
      <c r="J191" s="26"/>
      <c r="K191" s="30"/>
      <c r="O191" s="31"/>
      <c r="P191" s="31"/>
      <c r="Q191" s="31"/>
    </row>
    <row r="192" spans="1:17" s="31" customFormat="1">
      <c r="A192" s="29"/>
      <c r="B192" s="29"/>
      <c r="C192" s="30"/>
      <c r="D192" s="32"/>
      <c r="E192" s="32"/>
      <c r="F192" s="32"/>
      <c r="G192" s="32"/>
      <c r="H192" s="30"/>
      <c r="I192" s="30"/>
      <c r="J192" s="26"/>
      <c r="K192" s="30"/>
      <c r="L192" s="29"/>
      <c r="M192" s="29"/>
    </row>
    <row r="193" spans="1:17" s="31" customFormat="1">
      <c r="A193" s="29"/>
      <c r="B193" s="29"/>
      <c r="C193" s="29"/>
      <c r="H193" s="29"/>
      <c r="I193" s="29"/>
      <c r="J193" s="20"/>
      <c r="K193" s="29"/>
      <c r="L193" s="29"/>
      <c r="M193" s="29"/>
      <c r="O193" s="29"/>
      <c r="P193" s="29"/>
      <c r="Q193" s="29"/>
    </row>
  </sheetData>
  <sheetProtection algorithmName="SHA-512" hashValue="3l6+SvjbTaI8CWow0ioaVVxuDfGkE8gaJcRoZbHuOj3JIRF+VecytHao+oKte3P1I3yrtjZPajzfTsuB9XpXfg==" saltValue="V+muL66SPkrE5UhdsF/EdA==" spinCount="100000" sheet="1" formatCells="0" formatColumns="0" formatRows="0" insertHyperlinks="0" sort="0" autoFilter="0" pivotTables="0"/>
  <mergeCells count="7">
    <mergeCell ref="P39:S42"/>
    <mergeCell ref="A2:I2"/>
    <mergeCell ref="K2:U2"/>
    <mergeCell ref="K3:U3"/>
    <mergeCell ref="A19:I19"/>
    <mergeCell ref="K19:U19"/>
    <mergeCell ref="L11:U11"/>
  </mergeCells>
  <pageMargins left="0.25" right="0.25" top="0.5" bottom="0.5" header="0.3" footer="0.3"/>
  <pageSetup scale="74" fitToWidth="0" orientation="portrait" horizontalDpi="300" verticalDpi="300" r:id="rId1"/>
  <headerFooter alignWithMargins="0"/>
  <colBreaks count="2" manualBreakCount="2">
    <brk id="9" max="192" man="1"/>
    <brk id="10" max="192"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3B240"/>
  </sheetPr>
  <dimension ref="A1:XEU193"/>
  <sheetViews>
    <sheetView topLeftCell="A10" zoomScaleNormal="100" zoomScaleSheetLayoutView="50" workbookViewId="0">
      <selection activeCell="G22" sqref="G22"/>
    </sheetView>
  </sheetViews>
  <sheetFormatPr defaultRowHeight="12.75"/>
  <cols>
    <col min="1" max="1" width="11.7109375" style="29" customWidth="1"/>
    <col min="2" max="3" width="12.85546875" style="29" customWidth="1"/>
    <col min="4" max="5" width="12.85546875" style="31" customWidth="1"/>
    <col min="6" max="6" width="1.7109375" style="31" customWidth="1"/>
    <col min="7" max="7" width="12.85546875" style="31" customWidth="1"/>
    <col min="8" max="9" width="12.85546875" style="29" customWidth="1"/>
    <col min="10" max="10" width="4.42578125" style="20" customWidth="1"/>
    <col min="11" max="11" width="2.7109375" style="29" customWidth="1"/>
    <col min="12" max="12" width="35.7109375" style="29" customWidth="1"/>
    <col min="13" max="13" width="2.5703125" style="29" customWidth="1"/>
    <col min="14" max="20" width="11.85546875" style="29" customWidth="1"/>
    <col min="21" max="21" width="14.140625" style="29" customWidth="1"/>
    <col min="22" max="28" width="11.85546875" style="29" customWidth="1"/>
    <col min="29" max="16384" width="9.140625" style="29"/>
  </cols>
  <sheetData>
    <row r="1" spans="1:21" ht="33" customHeight="1">
      <c r="A1" s="12"/>
      <c r="B1" s="12"/>
      <c r="C1" s="12"/>
      <c r="D1" s="10"/>
      <c r="E1" s="10"/>
      <c r="F1" s="10"/>
      <c r="G1" s="10"/>
      <c r="H1" s="12"/>
      <c r="I1" s="12"/>
      <c r="K1" s="12"/>
      <c r="L1" s="12"/>
      <c r="M1" s="12"/>
      <c r="N1" s="12"/>
      <c r="O1" s="12"/>
      <c r="P1" s="12"/>
      <c r="Q1" s="12"/>
      <c r="R1" s="12"/>
      <c r="S1" s="12"/>
      <c r="T1" s="12"/>
      <c r="U1" s="12"/>
    </row>
    <row r="2" spans="1:21" s="108" customFormat="1" ht="18.75">
      <c r="A2" s="505" t="s">
        <v>137</v>
      </c>
      <c r="B2" s="505"/>
      <c r="C2" s="505"/>
      <c r="D2" s="505"/>
      <c r="E2" s="505"/>
      <c r="F2" s="505"/>
      <c r="G2" s="505"/>
      <c r="H2" s="505"/>
      <c r="I2" s="505"/>
      <c r="J2" s="8"/>
      <c r="K2" s="508" t="s">
        <v>136</v>
      </c>
      <c r="L2" s="508"/>
      <c r="M2" s="508"/>
      <c r="N2" s="508"/>
      <c r="O2" s="508"/>
      <c r="P2" s="508"/>
      <c r="Q2" s="508"/>
      <c r="R2" s="508"/>
      <c r="S2" s="508"/>
      <c r="T2" s="508"/>
      <c r="U2" s="508"/>
    </row>
    <row r="3" spans="1:21" s="108" customFormat="1" ht="18.75">
      <c r="A3" s="145" t="s">
        <v>82</v>
      </c>
      <c r="B3" s="14"/>
      <c r="C3" s="14"/>
      <c r="D3" s="9"/>
      <c r="E3" s="9"/>
      <c r="F3" s="9"/>
      <c r="G3" s="9"/>
      <c r="H3" s="9"/>
      <c r="I3" s="9"/>
      <c r="J3" s="8"/>
      <c r="K3" s="506" t="s">
        <v>157</v>
      </c>
      <c r="L3" s="506"/>
      <c r="M3" s="506"/>
      <c r="N3" s="506"/>
      <c r="O3" s="506"/>
      <c r="P3" s="506"/>
      <c r="Q3" s="506"/>
      <c r="R3" s="506"/>
      <c r="S3" s="506"/>
      <c r="T3" s="506"/>
      <c r="U3" s="506"/>
    </row>
    <row r="4" spans="1:21" ht="15">
      <c r="A4" s="146" t="s">
        <v>165</v>
      </c>
      <c r="B4" s="13"/>
      <c r="C4" s="13"/>
      <c r="D4" s="2"/>
      <c r="E4" s="2"/>
      <c r="F4" s="2"/>
      <c r="G4" s="2"/>
      <c r="H4" s="2"/>
      <c r="I4" s="2"/>
      <c r="J4" s="4"/>
      <c r="K4" s="70" t="s">
        <v>133</v>
      </c>
      <c r="L4" s="71"/>
      <c r="M4" s="72"/>
      <c r="N4" s="72"/>
      <c r="O4" s="72"/>
      <c r="P4" s="72"/>
      <c r="Q4" s="72"/>
      <c r="R4" s="72"/>
      <c r="S4" s="72"/>
      <c r="T4" s="72"/>
      <c r="U4" s="72"/>
    </row>
    <row r="5" spans="1:21" s="28" customFormat="1">
      <c r="A5" s="40"/>
      <c r="B5" s="40"/>
      <c r="C5" s="40"/>
      <c r="D5" s="40"/>
      <c r="E5" s="36"/>
      <c r="F5" s="36"/>
      <c r="G5" s="36"/>
      <c r="H5" s="37" t="s">
        <v>90</v>
      </c>
      <c r="I5" s="40"/>
      <c r="J5" s="16"/>
      <c r="K5" s="71">
        <v>1</v>
      </c>
      <c r="L5" s="71" t="s">
        <v>160</v>
      </c>
      <c r="M5" s="72"/>
      <c r="N5" s="72"/>
      <c r="O5" s="72"/>
      <c r="P5" s="72"/>
      <c r="Q5" s="72"/>
      <c r="R5" s="72"/>
      <c r="S5" s="72"/>
      <c r="T5" s="72"/>
      <c r="U5" s="72"/>
    </row>
    <row r="6" spans="1:21" s="28" customFormat="1">
      <c r="A6" s="38" t="s">
        <v>15</v>
      </c>
      <c r="B6" s="40"/>
      <c r="C6" s="40"/>
      <c r="D6" s="41"/>
      <c r="E6" s="42" t="s">
        <v>77</v>
      </c>
      <c r="F6" s="40"/>
      <c r="G6" s="36"/>
      <c r="H6" s="147"/>
      <c r="I6" s="44"/>
      <c r="J6" s="16"/>
      <c r="K6" s="71">
        <v>2</v>
      </c>
      <c r="L6" s="71" t="s">
        <v>144</v>
      </c>
      <c r="M6" s="73"/>
      <c r="N6" s="72"/>
      <c r="O6" s="72"/>
      <c r="P6" s="72"/>
      <c r="Q6" s="73"/>
      <c r="R6" s="73"/>
      <c r="S6" s="73"/>
      <c r="T6" s="73"/>
      <c r="U6" s="73"/>
    </row>
    <row r="7" spans="1:21" s="28" customFormat="1">
      <c r="A7" s="38" t="s">
        <v>98</v>
      </c>
      <c r="B7" s="39"/>
      <c r="C7" s="40"/>
      <c r="D7" s="41"/>
      <c r="E7" s="42" t="s">
        <v>77</v>
      </c>
      <c r="F7" s="40"/>
      <c r="G7" s="36"/>
      <c r="H7" s="147"/>
      <c r="I7" s="44"/>
      <c r="J7" s="16"/>
      <c r="K7" s="70" t="s">
        <v>158</v>
      </c>
      <c r="L7" s="73"/>
      <c r="M7" s="73"/>
      <c r="N7" s="72"/>
      <c r="O7" s="72"/>
      <c r="P7" s="72"/>
      <c r="Q7" s="73"/>
      <c r="R7" s="73"/>
      <c r="S7" s="73"/>
      <c r="T7" s="73"/>
      <c r="U7" s="73"/>
    </row>
    <row r="8" spans="1:21" s="28" customFormat="1">
      <c r="A8" s="40" t="s">
        <v>97</v>
      </c>
      <c r="B8" s="39"/>
      <c r="C8" s="40"/>
      <c r="D8" s="45"/>
      <c r="E8" s="42" t="s">
        <v>80</v>
      </c>
      <c r="F8" s="40"/>
      <c r="G8" s="36"/>
      <c r="H8" s="147"/>
      <c r="I8" s="44"/>
      <c r="J8" s="16"/>
      <c r="K8" s="71">
        <v>1</v>
      </c>
      <c r="L8" s="71" t="s">
        <v>145</v>
      </c>
      <c r="M8" s="73"/>
      <c r="N8" s="72"/>
      <c r="O8" s="72"/>
      <c r="P8" s="72"/>
      <c r="Q8" s="73"/>
      <c r="R8" s="73"/>
      <c r="S8" s="73"/>
      <c r="T8" s="73"/>
      <c r="U8" s="73"/>
    </row>
    <row r="9" spans="1:21" s="28" customFormat="1">
      <c r="A9" s="40" t="s">
        <v>108</v>
      </c>
      <c r="B9" s="40"/>
      <c r="C9" s="40"/>
      <c r="D9" s="44"/>
      <c r="E9" s="42" t="s">
        <v>106</v>
      </c>
      <c r="F9" s="40"/>
      <c r="G9" s="36"/>
      <c r="H9" s="147"/>
      <c r="I9" s="44"/>
      <c r="J9" s="16"/>
      <c r="K9" s="73">
        <v>2</v>
      </c>
      <c r="L9" s="73" t="s">
        <v>176</v>
      </c>
      <c r="M9" s="73"/>
      <c r="N9" s="72"/>
      <c r="O9" s="72"/>
      <c r="P9" s="72"/>
      <c r="Q9" s="73"/>
      <c r="R9" s="73"/>
      <c r="S9" s="73"/>
      <c r="T9" s="73"/>
      <c r="U9" s="73"/>
    </row>
    <row r="10" spans="1:21" s="28" customFormat="1">
      <c r="A10" s="40" t="s">
        <v>78</v>
      </c>
      <c r="B10" s="40"/>
      <c r="C10" s="40"/>
      <c r="D10" s="44" t="s">
        <v>84</v>
      </c>
      <c r="E10" s="42" t="s">
        <v>80</v>
      </c>
      <c r="F10" s="40"/>
      <c r="G10" s="36"/>
      <c r="H10" s="147"/>
      <c r="I10" s="44"/>
      <c r="J10" s="16"/>
      <c r="K10" s="73">
        <v>3</v>
      </c>
      <c r="L10" s="73" t="s">
        <v>140</v>
      </c>
      <c r="M10" s="73"/>
      <c r="N10" s="72"/>
      <c r="O10" s="72"/>
      <c r="P10" s="72"/>
      <c r="Q10" s="73"/>
      <c r="R10" s="73"/>
      <c r="S10" s="73"/>
      <c r="T10" s="73"/>
      <c r="U10" s="73"/>
    </row>
    <row r="11" spans="1:21" s="28" customFormat="1">
      <c r="A11" s="40" t="s">
        <v>86</v>
      </c>
      <c r="B11" s="209"/>
      <c r="C11" s="209"/>
      <c r="D11" s="183">
        <v>12</v>
      </c>
      <c r="E11" s="48" t="s">
        <v>95</v>
      </c>
      <c r="F11" s="40"/>
      <c r="G11" s="36"/>
      <c r="H11" s="147"/>
      <c r="I11" s="44"/>
      <c r="J11" s="16"/>
      <c r="K11" s="73">
        <v>4</v>
      </c>
      <c r="L11" s="507" t="s">
        <v>135</v>
      </c>
      <c r="M11" s="507"/>
      <c r="N11" s="507"/>
      <c r="O11" s="507"/>
      <c r="P11" s="507"/>
      <c r="Q11" s="507"/>
      <c r="R11" s="507"/>
      <c r="S11" s="507"/>
      <c r="T11" s="507"/>
      <c r="U11" s="507"/>
    </row>
    <row r="12" spans="1:21" s="28" customFormat="1">
      <c r="A12" s="50" t="s">
        <v>79</v>
      </c>
      <c r="B12" s="91"/>
      <c r="C12" s="209"/>
      <c r="D12" s="183">
        <f>12*5</f>
        <v>60</v>
      </c>
      <c r="E12" s="42" t="s">
        <v>80</v>
      </c>
      <c r="F12" s="40"/>
      <c r="G12" s="36"/>
      <c r="H12" s="147"/>
      <c r="I12" s="44"/>
      <c r="J12" s="16"/>
      <c r="K12" s="73">
        <v>5</v>
      </c>
      <c r="L12" s="73" t="s">
        <v>148</v>
      </c>
      <c r="M12" s="73"/>
      <c r="N12" s="72"/>
      <c r="O12" s="72"/>
      <c r="P12" s="72"/>
      <c r="Q12" s="73"/>
      <c r="R12" s="73"/>
      <c r="S12" s="73"/>
      <c r="T12" s="73"/>
      <c r="U12" s="73"/>
    </row>
    <row r="13" spans="1:21" s="28" customFormat="1">
      <c r="A13" s="51" t="s">
        <v>99</v>
      </c>
      <c r="B13" s="39"/>
      <c r="C13" s="40"/>
      <c r="D13" s="52">
        <v>43831</v>
      </c>
      <c r="E13" s="42" t="s">
        <v>80</v>
      </c>
      <c r="F13" s="40"/>
      <c r="G13" s="36"/>
      <c r="H13" s="147"/>
      <c r="I13" s="44"/>
      <c r="J13" s="16"/>
      <c r="K13" s="74" t="s">
        <v>159</v>
      </c>
      <c r="L13" s="73"/>
      <c r="M13" s="73"/>
      <c r="N13" s="72"/>
      <c r="O13" s="72"/>
      <c r="P13" s="72"/>
      <c r="Q13" s="73"/>
      <c r="R13" s="73"/>
      <c r="S13" s="73"/>
      <c r="T13" s="73"/>
      <c r="U13" s="73"/>
    </row>
    <row r="14" spans="1:21" s="28" customFormat="1">
      <c r="A14" s="40" t="s">
        <v>100</v>
      </c>
      <c r="B14" s="40"/>
      <c r="C14" s="40"/>
      <c r="D14" s="52">
        <v>45657</v>
      </c>
      <c r="E14" s="42" t="s">
        <v>80</v>
      </c>
      <c r="F14" s="40"/>
      <c r="G14" s="36"/>
      <c r="H14" s="147"/>
      <c r="I14" s="44"/>
      <c r="J14" s="16"/>
      <c r="K14" s="73">
        <v>1</v>
      </c>
      <c r="L14" s="73" t="s">
        <v>130</v>
      </c>
      <c r="M14" s="73"/>
      <c r="N14" s="72"/>
      <c r="O14" s="72"/>
      <c r="P14" s="72"/>
      <c r="Q14" s="73"/>
      <c r="R14" s="73"/>
      <c r="S14" s="73"/>
      <c r="T14" s="73"/>
      <c r="U14" s="73"/>
    </row>
    <row r="15" spans="1:21" s="28" customFormat="1">
      <c r="A15" s="53" t="s">
        <v>101</v>
      </c>
      <c r="B15" s="39"/>
      <c r="C15" s="40"/>
      <c r="D15" s="54">
        <v>1.1900000000000001E-2</v>
      </c>
      <c r="E15" s="42" t="s">
        <v>80</v>
      </c>
      <c r="F15" s="40"/>
      <c r="G15" s="36"/>
      <c r="H15" s="147"/>
      <c r="I15" s="44"/>
      <c r="J15" s="16"/>
      <c r="K15" s="73">
        <v>2</v>
      </c>
      <c r="L15" s="73" t="s">
        <v>147</v>
      </c>
      <c r="M15" s="73"/>
      <c r="N15" s="72"/>
      <c r="O15" s="72"/>
      <c r="P15" s="72"/>
      <c r="Q15" s="73"/>
      <c r="R15" s="73"/>
      <c r="S15" s="73"/>
      <c r="T15" s="73"/>
      <c r="U15" s="73"/>
    </row>
    <row r="16" spans="1:21" s="28" customFormat="1">
      <c r="A16" s="53" t="s">
        <v>81</v>
      </c>
      <c r="B16" s="43"/>
      <c r="C16" s="40"/>
      <c r="D16" s="45">
        <v>0</v>
      </c>
      <c r="E16" s="42" t="s">
        <v>80</v>
      </c>
      <c r="F16" s="49"/>
      <c r="G16" s="40"/>
      <c r="H16" s="147"/>
      <c r="I16" s="44"/>
      <c r="J16" s="16"/>
      <c r="K16" s="73">
        <v>3</v>
      </c>
      <c r="L16" s="73" t="s">
        <v>149</v>
      </c>
      <c r="M16" s="73"/>
      <c r="N16" s="72"/>
      <c r="O16" s="72"/>
      <c r="P16" s="72"/>
      <c r="Q16" s="73"/>
      <c r="R16" s="73"/>
      <c r="S16" s="73"/>
      <c r="T16" s="73"/>
      <c r="U16" s="73"/>
    </row>
    <row r="17" spans="1:23 16375:16375" s="28" customFormat="1">
      <c r="A17" s="3"/>
      <c r="B17" s="1"/>
      <c r="C17" s="15"/>
      <c r="D17" s="27"/>
      <c r="E17" s="167"/>
      <c r="F17" s="17"/>
      <c r="G17" s="15"/>
      <c r="H17" s="29"/>
      <c r="J17" s="16"/>
      <c r="K17" s="73">
        <v>4</v>
      </c>
      <c r="L17" s="73" t="s">
        <v>139</v>
      </c>
      <c r="M17" s="73"/>
      <c r="N17" s="72"/>
      <c r="O17" s="72"/>
      <c r="P17" s="72"/>
      <c r="Q17" s="73"/>
      <c r="R17" s="73"/>
      <c r="S17" s="73"/>
      <c r="T17" s="73"/>
      <c r="U17" s="73"/>
    </row>
    <row r="18" spans="1:23 16375:16375" s="28" customFormat="1" ht="24" customHeight="1">
      <c r="A18" s="6"/>
      <c r="B18" s="7"/>
      <c r="C18" s="16"/>
      <c r="D18" s="18"/>
      <c r="E18" s="19"/>
      <c r="F18" s="18"/>
      <c r="G18" s="16"/>
      <c r="H18" s="20"/>
      <c r="I18" s="16"/>
      <c r="J18" s="16"/>
      <c r="K18" s="16"/>
      <c r="L18" s="19"/>
      <c r="M18" s="16"/>
      <c r="N18" s="20"/>
      <c r="O18" s="20"/>
      <c r="P18" s="20"/>
      <c r="Q18" s="16"/>
      <c r="R18" s="16"/>
      <c r="S18" s="16"/>
      <c r="T18" s="16"/>
      <c r="U18" s="16"/>
    </row>
    <row r="19" spans="1:23 16375:16375" s="123" customFormat="1" ht="18.75">
      <c r="A19" s="505" t="s">
        <v>131</v>
      </c>
      <c r="B19" s="505"/>
      <c r="C19" s="505"/>
      <c r="D19" s="505"/>
      <c r="E19" s="505"/>
      <c r="F19" s="505"/>
      <c r="G19" s="505"/>
      <c r="H19" s="505"/>
      <c r="I19" s="505"/>
      <c r="J19" s="21"/>
      <c r="K19" s="505" t="s">
        <v>138</v>
      </c>
      <c r="L19" s="505"/>
      <c r="M19" s="505"/>
      <c r="N19" s="505"/>
      <c r="O19" s="505"/>
      <c r="P19" s="505"/>
      <c r="Q19" s="505"/>
      <c r="R19" s="505"/>
      <c r="S19" s="505"/>
      <c r="T19" s="505"/>
      <c r="U19" s="505"/>
      <c r="V19" s="108"/>
    </row>
    <row r="20" spans="1:23 16375:16375" s="28" customFormat="1">
      <c r="A20" s="15"/>
      <c r="B20" s="15"/>
      <c r="C20" s="15"/>
      <c r="D20" s="15"/>
      <c r="E20" s="15"/>
      <c r="F20" s="15"/>
      <c r="G20" s="15"/>
      <c r="H20" s="15"/>
      <c r="I20" s="15"/>
      <c r="J20" s="16"/>
      <c r="K20" s="15"/>
      <c r="L20" s="77" t="s">
        <v>168</v>
      </c>
      <c r="M20" s="15"/>
      <c r="N20" s="13"/>
      <c r="O20" s="13"/>
      <c r="P20" s="13"/>
      <c r="Q20" s="15"/>
      <c r="R20" s="15"/>
      <c r="S20" s="15"/>
      <c r="T20" s="13"/>
      <c r="U20" s="13"/>
      <c r="V20" s="29"/>
    </row>
    <row r="21" spans="1:23 16375:16375" s="28" customFormat="1" ht="24">
      <c r="A21" s="15"/>
      <c r="B21" s="15"/>
      <c r="C21" s="15"/>
      <c r="D21" s="15"/>
      <c r="E21" s="15"/>
      <c r="F21" s="15"/>
      <c r="G21" s="15"/>
      <c r="H21" s="15"/>
      <c r="I21" s="15"/>
      <c r="J21" s="16"/>
      <c r="K21" s="15"/>
      <c r="L21" s="40"/>
      <c r="M21" s="42"/>
      <c r="N21" s="42"/>
      <c r="O21" s="78" t="s">
        <v>110</v>
      </c>
      <c r="P21" s="78" t="s">
        <v>109</v>
      </c>
      <c r="Q21" s="42"/>
      <c r="R21" s="42"/>
      <c r="S21" s="42"/>
      <c r="T21" s="40"/>
      <c r="U21" s="40"/>
    </row>
    <row r="22" spans="1:23 16375:16375" s="28" customFormat="1" ht="24">
      <c r="A22" s="215" t="s">
        <v>38</v>
      </c>
      <c r="B22" s="218" t="s">
        <v>40</v>
      </c>
      <c r="C22" s="59" t="s">
        <v>16</v>
      </c>
      <c r="D22" s="172" t="s">
        <v>123</v>
      </c>
      <c r="E22" s="172" t="s">
        <v>18</v>
      </c>
      <c r="F22" s="216"/>
      <c r="G22" s="172" t="s">
        <v>127</v>
      </c>
      <c r="H22" s="58" t="s">
        <v>126</v>
      </c>
      <c r="I22" s="216" t="s">
        <v>85</v>
      </c>
      <c r="J22" s="24"/>
      <c r="K22" s="213"/>
      <c r="L22" s="51"/>
      <c r="M22" s="51"/>
      <c r="N22" s="79" t="s">
        <v>0</v>
      </c>
      <c r="O22" s="79" t="s">
        <v>33</v>
      </c>
      <c r="P22" s="79" t="s">
        <v>34</v>
      </c>
      <c r="Q22" s="79" t="s">
        <v>35</v>
      </c>
      <c r="R22" s="79" t="s">
        <v>36</v>
      </c>
      <c r="S22" s="79" t="s">
        <v>37</v>
      </c>
      <c r="T22" s="79" t="s">
        <v>39</v>
      </c>
      <c r="U22" s="79" t="s">
        <v>132</v>
      </c>
    </row>
    <row r="23" spans="1:23 16375:16375" s="28" customFormat="1">
      <c r="A23" s="61"/>
      <c r="B23" s="44"/>
      <c r="C23" s="45"/>
      <c r="D23" s="45"/>
      <c r="E23" s="217">
        <f>NPV($D$15/D$11,C24:C5001)</f>
        <v>0</v>
      </c>
      <c r="F23" s="185"/>
      <c r="G23" s="185"/>
      <c r="H23" s="217">
        <f>D16+E23</f>
        <v>0</v>
      </c>
      <c r="I23" s="45"/>
      <c r="J23" s="18"/>
      <c r="K23" s="17"/>
      <c r="L23" s="40" t="s">
        <v>2</v>
      </c>
      <c r="M23" s="40"/>
      <c r="N23" s="84">
        <f>E23</f>
        <v>0</v>
      </c>
      <c r="O23" s="84">
        <f>E29</f>
        <v>0</v>
      </c>
      <c r="P23" s="84">
        <f>E41</f>
        <v>0</v>
      </c>
      <c r="Q23" s="84"/>
      <c r="R23" s="84"/>
      <c r="S23" s="84"/>
      <c r="T23" s="84"/>
      <c r="U23" s="44"/>
    </row>
    <row r="24" spans="1:23 16375:16375" s="28" customFormat="1">
      <c r="A24" s="61">
        <v>1</v>
      </c>
      <c r="B24" s="62">
        <v>43831</v>
      </c>
      <c r="C24" s="45">
        <f>D8</f>
        <v>0</v>
      </c>
      <c r="D24" s="49">
        <f t="shared" ref="D24:D55" si="0">E23*D$15/D$11</f>
        <v>0</v>
      </c>
      <c r="E24" s="49">
        <f>E23-C24+D24</f>
        <v>0</v>
      </c>
      <c r="F24" s="45"/>
      <c r="G24" s="49">
        <f>D24-I24</f>
        <v>0</v>
      </c>
      <c r="H24" s="49">
        <f>H23+G24</f>
        <v>0</v>
      </c>
      <c r="I24" s="49">
        <f>SUM(C$24:C5001,D$16)/COUNT(C$24:C5001)</f>
        <v>0</v>
      </c>
      <c r="J24" s="18"/>
      <c r="K24" s="17"/>
      <c r="L24" s="40" t="s">
        <v>128</v>
      </c>
      <c r="M24" s="40"/>
      <c r="N24" s="84">
        <f>H23</f>
        <v>0</v>
      </c>
      <c r="O24" s="84">
        <f>H29</f>
        <v>0</v>
      </c>
      <c r="P24" s="84">
        <f>H41</f>
        <v>0</v>
      </c>
      <c r="Q24" s="84"/>
      <c r="R24" s="84"/>
      <c r="S24" s="84"/>
      <c r="T24" s="84"/>
      <c r="U24" s="44"/>
    </row>
    <row r="25" spans="1:23 16375:16375" s="28" customFormat="1">
      <c r="A25" s="61">
        <v>2</v>
      </c>
      <c r="B25" s="62">
        <v>43862</v>
      </c>
      <c r="C25" s="45">
        <f>C24</f>
        <v>0</v>
      </c>
      <c r="D25" s="45">
        <f t="shared" si="0"/>
        <v>0</v>
      </c>
      <c r="E25" s="45">
        <f t="shared" ref="E25:E53" si="1">E24-C25+D25</f>
        <v>0</v>
      </c>
      <c r="F25" s="45"/>
      <c r="G25" s="45">
        <f t="shared" ref="G25:G83" si="2">D25-I25</f>
        <v>0</v>
      </c>
      <c r="H25" s="45">
        <f t="shared" ref="H25:H83" si="3">H24+G25</f>
        <v>0</v>
      </c>
      <c r="I25" s="45">
        <f>SUM(C$24:C5002,D$16)/COUNT(C$24:C5002)</f>
        <v>0</v>
      </c>
      <c r="J25" s="18"/>
      <c r="K25" s="17"/>
      <c r="L25" s="40" t="s">
        <v>89</v>
      </c>
      <c r="M25" s="51"/>
      <c r="N25" s="84"/>
      <c r="O25" s="84">
        <f>SUM(I24:I29)</f>
        <v>0</v>
      </c>
      <c r="P25" s="84">
        <f>SUM(I30:I41)</f>
        <v>0</v>
      </c>
      <c r="Q25" s="84"/>
      <c r="R25" s="84"/>
      <c r="S25" s="84"/>
      <c r="T25" s="84"/>
      <c r="U25" s="114"/>
    </row>
    <row r="26" spans="1:23 16375:16375" s="28" customFormat="1">
      <c r="A26" s="61">
        <v>3</v>
      </c>
      <c r="B26" s="62">
        <v>43891</v>
      </c>
      <c r="C26" s="45">
        <f t="shared" ref="C26:C83" si="4">C25</f>
        <v>0</v>
      </c>
      <c r="D26" s="45">
        <f t="shared" si="0"/>
        <v>0</v>
      </c>
      <c r="E26" s="45">
        <f t="shared" si="1"/>
        <v>0</v>
      </c>
      <c r="F26" s="45"/>
      <c r="G26" s="45">
        <f t="shared" si="2"/>
        <v>0</v>
      </c>
      <c r="H26" s="45">
        <f t="shared" si="3"/>
        <v>0</v>
      </c>
      <c r="I26" s="45">
        <f>SUM(C$24:C5003,D$16)/COUNT(C$24:C5003)</f>
        <v>0</v>
      </c>
      <c r="J26" s="18"/>
      <c r="K26" s="17"/>
      <c r="L26" s="40"/>
      <c r="M26" s="40"/>
      <c r="N26" s="84"/>
      <c r="O26" s="84"/>
      <c r="P26" s="84"/>
      <c r="Q26" s="84"/>
      <c r="R26" s="84"/>
      <c r="S26" s="84"/>
      <c r="T26" s="84"/>
      <c r="U26" s="44"/>
    </row>
    <row r="27" spans="1:23 16375:16375" s="28" customFormat="1">
      <c r="A27" s="61">
        <v>4</v>
      </c>
      <c r="B27" s="62">
        <v>43922</v>
      </c>
      <c r="C27" s="45">
        <f t="shared" si="4"/>
        <v>0</v>
      </c>
      <c r="D27" s="45">
        <f t="shared" si="0"/>
        <v>0</v>
      </c>
      <c r="E27" s="45">
        <f t="shared" si="1"/>
        <v>0</v>
      </c>
      <c r="F27" s="45"/>
      <c r="G27" s="45">
        <f t="shared" si="2"/>
        <v>0</v>
      </c>
      <c r="H27" s="45">
        <f t="shared" si="3"/>
        <v>0</v>
      </c>
      <c r="I27" s="45">
        <f>SUM(C$24:C5004,D$16)/COUNT(C$24:C5004)</f>
        <v>0</v>
      </c>
      <c r="J27" s="18"/>
      <c r="K27" s="17"/>
      <c r="L27" s="83" t="s">
        <v>12</v>
      </c>
      <c r="M27" s="40"/>
      <c r="N27" s="84"/>
      <c r="O27" s="84"/>
      <c r="P27" s="84"/>
      <c r="Q27" s="84"/>
      <c r="R27" s="84"/>
      <c r="S27" s="84"/>
      <c r="T27" s="84"/>
      <c r="U27" s="44"/>
      <c r="XEU27" s="186"/>
    </row>
    <row r="28" spans="1:23 16375:16375" s="28" customFormat="1">
      <c r="A28" s="61">
        <v>5</v>
      </c>
      <c r="B28" s="62">
        <v>43952</v>
      </c>
      <c r="C28" s="45">
        <f t="shared" si="4"/>
        <v>0</v>
      </c>
      <c r="D28" s="45">
        <f t="shared" si="0"/>
        <v>0</v>
      </c>
      <c r="E28" s="45">
        <f t="shared" si="1"/>
        <v>0</v>
      </c>
      <c r="F28" s="45"/>
      <c r="G28" s="45">
        <f t="shared" si="2"/>
        <v>0</v>
      </c>
      <c r="H28" s="45">
        <f t="shared" si="3"/>
        <v>0</v>
      </c>
      <c r="I28" s="45">
        <f>SUM(C$24:C5005,D$16)/COUNT(C$24:C5005)</f>
        <v>0</v>
      </c>
      <c r="J28" s="18"/>
      <c r="K28" s="17"/>
      <c r="L28" s="51" t="s">
        <v>11</v>
      </c>
      <c r="M28" s="40"/>
      <c r="N28" s="84"/>
      <c r="O28" s="84">
        <f>SUM(C30:C104)</f>
        <v>0</v>
      </c>
      <c r="P28" s="84">
        <f>SUM(C42:C104)</f>
        <v>0</v>
      </c>
      <c r="Q28" s="84">
        <f>SUM(C54:C104)</f>
        <v>0</v>
      </c>
      <c r="R28" s="84">
        <f>SUM(C66:C104)</f>
        <v>0</v>
      </c>
      <c r="S28" s="84">
        <f>SUM(C78:C104)</f>
        <v>0</v>
      </c>
      <c r="T28" s="84">
        <v>0</v>
      </c>
      <c r="U28" s="84">
        <v>0</v>
      </c>
      <c r="V28" s="27"/>
      <c r="W28" s="27"/>
    </row>
    <row r="29" spans="1:23 16375:16375" s="28" customFormat="1">
      <c r="A29" s="63">
        <v>6</v>
      </c>
      <c r="B29" s="158">
        <v>43983</v>
      </c>
      <c r="C29" s="65">
        <f t="shared" si="4"/>
        <v>0</v>
      </c>
      <c r="D29" s="65">
        <f t="shared" si="0"/>
        <v>0</v>
      </c>
      <c r="E29" s="65">
        <f t="shared" si="1"/>
        <v>0</v>
      </c>
      <c r="F29" s="65"/>
      <c r="G29" s="65">
        <f t="shared" si="2"/>
        <v>0</v>
      </c>
      <c r="H29" s="65">
        <f t="shared" si="3"/>
        <v>0</v>
      </c>
      <c r="I29" s="65">
        <f>SUM(C$24:C5006,D$16)/COUNT(C$24:C5006)</f>
        <v>0</v>
      </c>
      <c r="J29" s="18"/>
      <c r="K29" s="17"/>
      <c r="L29" s="51" t="s">
        <v>13</v>
      </c>
      <c r="M29" s="40"/>
      <c r="N29" s="84"/>
      <c r="O29" s="82">
        <f>(O27*O23)/$D$11</f>
        <v>0</v>
      </c>
      <c r="P29" s="82">
        <f t="shared" ref="P29" si="5">(P27*P23)/$D$11</f>
        <v>0</v>
      </c>
      <c r="Q29" s="84"/>
      <c r="R29" s="84"/>
      <c r="S29" s="84"/>
      <c r="T29" s="84"/>
      <c r="U29" s="84"/>
    </row>
    <row r="30" spans="1:23 16375:16375" s="28" customFormat="1">
      <c r="A30" s="61">
        <v>7</v>
      </c>
      <c r="B30" s="62">
        <v>44013</v>
      </c>
      <c r="C30" s="45">
        <f t="shared" si="4"/>
        <v>0</v>
      </c>
      <c r="D30" s="45">
        <f t="shared" si="0"/>
        <v>0</v>
      </c>
      <c r="E30" s="45">
        <f t="shared" si="1"/>
        <v>0</v>
      </c>
      <c r="F30" s="45"/>
      <c r="G30" s="45">
        <f t="shared" si="2"/>
        <v>0</v>
      </c>
      <c r="H30" s="45">
        <f t="shared" si="3"/>
        <v>0</v>
      </c>
      <c r="I30" s="45">
        <f>SUM(C$24:C5007,D$16)/COUNT(C$24:C5007)</f>
        <v>0</v>
      </c>
      <c r="J30" s="18"/>
      <c r="K30" s="17"/>
      <c r="L30" s="40" t="s">
        <v>14</v>
      </c>
      <c r="M30" s="40"/>
      <c r="N30" s="84"/>
      <c r="O30" s="80">
        <f>$D$15*O28</f>
        <v>0</v>
      </c>
      <c r="P30" s="80">
        <f>$D$15*P28</f>
        <v>0</v>
      </c>
      <c r="Q30" s="84"/>
      <c r="R30" s="84"/>
      <c r="S30" s="84"/>
      <c r="T30" s="84"/>
      <c r="U30" s="84"/>
    </row>
    <row r="31" spans="1:23 16375:16375" s="28" customFormat="1">
      <c r="A31" s="61">
        <v>8</v>
      </c>
      <c r="B31" s="62">
        <v>44044</v>
      </c>
      <c r="C31" s="45">
        <f t="shared" si="4"/>
        <v>0</v>
      </c>
      <c r="D31" s="45">
        <f t="shared" si="0"/>
        <v>0</v>
      </c>
      <c r="E31" s="45">
        <f t="shared" si="1"/>
        <v>0</v>
      </c>
      <c r="F31" s="45"/>
      <c r="G31" s="45">
        <f t="shared" si="2"/>
        <v>0</v>
      </c>
      <c r="H31" s="45">
        <f t="shared" si="3"/>
        <v>0</v>
      </c>
      <c r="I31" s="45">
        <f>SUM(C$24:C5008,D$16)/COUNT(C$24:C5008)</f>
        <v>0</v>
      </c>
      <c r="J31" s="18"/>
      <c r="K31" s="17"/>
      <c r="L31" s="40" t="s">
        <v>104</v>
      </c>
      <c r="M31" s="40"/>
      <c r="N31" s="84"/>
      <c r="O31" s="84"/>
      <c r="P31" s="84"/>
      <c r="Q31" s="84"/>
      <c r="R31" s="84"/>
      <c r="S31" s="84"/>
      <c r="T31" s="44"/>
      <c r="U31" s="44"/>
    </row>
    <row r="32" spans="1:23 16375:16375" s="28" customFormat="1">
      <c r="A32" s="61">
        <v>9</v>
      </c>
      <c r="B32" s="62">
        <v>44075</v>
      </c>
      <c r="C32" s="45">
        <f t="shared" si="4"/>
        <v>0</v>
      </c>
      <c r="D32" s="45">
        <f t="shared" si="0"/>
        <v>0</v>
      </c>
      <c r="E32" s="45">
        <f t="shared" si="1"/>
        <v>0</v>
      </c>
      <c r="F32" s="45"/>
      <c r="G32" s="45">
        <f t="shared" si="2"/>
        <v>0</v>
      </c>
      <c r="H32" s="45">
        <f t="shared" si="3"/>
        <v>0</v>
      </c>
      <c r="I32" s="45">
        <f>SUM(C$24:C5009,D$16)/COUNT(C$24:C5009)</f>
        <v>0</v>
      </c>
      <c r="J32" s="18"/>
      <c r="K32" s="17"/>
      <c r="L32" s="40"/>
      <c r="M32" s="40"/>
      <c r="N32" s="44"/>
      <c r="O32" s="44"/>
      <c r="P32" s="44"/>
      <c r="Q32" s="44"/>
      <c r="R32" s="44"/>
      <c r="S32" s="44"/>
      <c r="T32" s="44"/>
      <c r="U32" s="44"/>
    </row>
    <row r="33" spans="1:21" s="28" customFormat="1" ht="13.5" thickBot="1">
      <c r="A33" s="61">
        <v>10</v>
      </c>
      <c r="B33" s="62">
        <v>44105</v>
      </c>
      <c r="C33" s="45">
        <f t="shared" si="4"/>
        <v>0</v>
      </c>
      <c r="D33" s="45">
        <f t="shared" si="0"/>
        <v>0</v>
      </c>
      <c r="E33" s="45">
        <f t="shared" si="1"/>
        <v>0</v>
      </c>
      <c r="F33" s="45"/>
      <c r="G33" s="45">
        <f t="shared" si="2"/>
        <v>0</v>
      </c>
      <c r="H33" s="45">
        <f t="shared" si="3"/>
        <v>0</v>
      </c>
      <c r="I33" s="45">
        <f>SUM(C$24:C5010,D$16)/COUNT(C$24:C5010)</f>
        <v>0</v>
      </c>
      <c r="J33" s="18"/>
      <c r="K33" s="17"/>
      <c r="L33" s="40"/>
      <c r="M33" s="40"/>
      <c r="N33" s="44"/>
      <c r="O33" s="44"/>
      <c r="P33" s="44"/>
      <c r="Q33" s="44"/>
      <c r="R33" s="44"/>
      <c r="S33" s="44"/>
      <c r="T33" s="44"/>
      <c r="U33" s="44"/>
    </row>
    <row r="34" spans="1:21" s="28" customFormat="1">
      <c r="A34" s="61">
        <v>11</v>
      </c>
      <c r="B34" s="62">
        <v>44136</v>
      </c>
      <c r="C34" s="45">
        <f t="shared" si="4"/>
        <v>0</v>
      </c>
      <c r="D34" s="45">
        <f t="shared" si="0"/>
        <v>0</v>
      </c>
      <c r="E34" s="45">
        <f t="shared" si="1"/>
        <v>0</v>
      </c>
      <c r="F34" s="45"/>
      <c r="G34" s="45">
        <f t="shared" si="2"/>
        <v>0</v>
      </c>
      <c r="H34" s="45">
        <f t="shared" si="3"/>
        <v>0</v>
      </c>
      <c r="I34" s="45">
        <f>SUM(C$24:C5011,D$16)/COUNT(C$24:C5011)</f>
        <v>0</v>
      </c>
      <c r="J34" s="18"/>
      <c r="K34" s="27"/>
      <c r="L34" s="129" t="s">
        <v>21</v>
      </c>
      <c r="M34" s="160"/>
      <c r="N34" s="188"/>
      <c r="O34" s="44"/>
      <c r="P34" s="87"/>
      <c r="Q34" s="87"/>
      <c r="R34" s="88" t="s">
        <v>113</v>
      </c>
      <c r="S34" s="87"/>
      <c r="T34" s="44"/>
      <c r="U34" s="44"/>
    </row>
    <row r="35" spans="1:21" s="28" customFormat="1">
      <c r="A35" s="61">
        <v>12</v>
      </c>
      <c r="B35" s="62">
        <v>44166</v>
      </c>
      <c r="C35" s="45">
        <f t="shared" si="4"/>
        <v>0</v>
      </c>
      <c r="D35" s="45">
        <f t="shared" si="0"/>
        <v>0</v>
      </c>
      <c r="E35" s="45">
        <f t="shared" si="1"/>
        <v>0</v>
      </c>
      <c r="F35" s="45"/>
      <c r="G35" s="45">
        <f t="shared" si="2"/>
        <v>0</v>
      </c>
      <c r="H35" s="45">
        <f t="shared" si="3"/>
        <v>0</v>
      </c>
      <c r="I35" s="45">
        <f>SUM(C$24:C5012,D$16)/COUNT(C$24:C5012)</f>
        <v>0</v>
      </c>
      <c r="J35" s="18"/>
      <c r="K35" s="27"/>
      <c r="L35" s="133" t="s">
        <v>129</v>
      </c>
      <c r="M35" s="44"/>
      <c r="N35" s="190">
        <f>H23</f>
        <v>0</v>
      </c>
      <c r="O35" s="44"/>
      <c r="P35" s="87"/>
      <c r="Q35" s="87"/>
      <c r="R35" s="89" t="s">
        <v>112</v>
      </c>
      <c r="S35" s="87"/>
      <c r="T35" s="44"/>
      <c r="U35" s="44"/>
    </row>
    <row r="36" spans="1:21" s="28" customFormat="1">
      <c r="A36" s="61">
        <v>13</v>
      </c>
      <c r="B36" s="62">
        <v>44197</v>
      </c>
      <c r="C36" s="45">
        <f t="shared" si="4"/>
        <v>0</v>
      </c>
      <c r="D36" s="45">
        <f t="shared" si="0"/>
        <v>0</v>
      </c>
      <c r="E36" s="45">
        <f t="shared" si="1"/>
        <v>0</v>
      </c>
      <c r="F36" s="45"/>
      <c r="G36" s="45">
        <f t="shared" si="2"/>
        <v>0</v>
      </c>
      <c r="H36" s="45">
        <f t="shared" si="3"/>
        <v>0</v>
      </c>
      <c r="I36" s="45">
        <f>SUM(C$24:C5013,D$16)/COUNT(C$24:C5013)</f>
        <v>0</v>
      </c>
      <c r="J36" s="18"/>
      <c r="K36" s="27"/>
      <c r="L36" s="133" t="s">
        <v>27</v>
      </c>
      <c r="M36" s="44"/>
      <c r="N36" s="190">
        <f>-E23</f>
        <v>0</v>
      </c>
      <c r="O36" s="44"/>
      <c r="P36" s="35" t="s">
        <v>2</v>
      </c>
      <c r="Q36" s="87"/>
      <c r="R36" s="87"/>
      <c r="S36" s="87"/>
      <c r="T36" s="44"/>
      <c r="U36" s="44"/>
    </row>
    <row r="37" spans="1:21" s="28" customFormat="1">
      <c r="A37" s="61">
        <v>14</v>
      </c>
      <c r="B37" s="62">
        <v>44228</v>
      </c>
      <c r="C37" s="45">
        <f t="shared" si="4"/>
        <v>0</v>
      </c>
      <c r="D37" s="45">
        <f t="shared" si="0"/>
        <v>0</v>
      </c>
      <c r="E37" s="45">
        <f t="shared" si="1"/>
        <v>0</v>
      </c>
      <c r="F37" s="45"/>
      <c r="G37" s="45">
        <f t="shared" si="2"/>
        <v>0</v>
      </c>
      <c r="H37" s="45">
        <f t="shared" si="3"/>
        <v>0</v>
      </c>
      <c r="I37" s="45">
        <f>SUM(C$24:C5014,D$16)/COUNT(C$24:C5014)</f>
        <v>0</v>
      </c>
      <c r="J37" s="18"/>
      <c r="K37" s="27"/>
      <c r="L37" s="133" t="s">
        <v>32</v>
      </c>
      <c r="M37" s="44"/>
      <c r="N37" s="190">
        <f>-D16</f>
        <v>0</v>
      </c>
      <c r="O37" s="44"/>
      <c r="P37" s="35" t="s">
        <v>128</v>
      </c>
      <c r="Q37" s="87"/>
      <c r="R37" s="87"/>
      <c r="S37" s="87"/>
      <c r="T37" s="44"/>
      <c r="U37" s="44"/>
    </row>
    <row r="38" spans="1:21" s="28" customFormat="1">
      <c r="A38" s="61">
        <v>15</v>
      </c>
      <c r="B38" s="62">
        <v>44256</v>
      </c>
      <c r="C38" s="45">
        <f t="shared" si="4"/>
        <v>0</v>
      </c>
      <c r="D38" s="45">
        <f t="shared" si="0"/>
        <v>0</v>
      </c>
      <c r="E38" s="45">
        <f t="shared" si="1"/>
        <v>0</v>
      </c>
      <c r="F38" s="45"/>
      <c r="G38" s="45">
        <f t="shared" si="2"/>
        <v>0</v>
      </c>
      <c r="H38" s="45">
        <f t="shared" si="3"/>
        <v>0</v>
      </c>
      <c r="I38" s="45">
        <f>SUM(C$24:C5015,D$16)/COUNT(C$24:C5015)</f>
        <v>0</v>
      </c>
      <c r="J38" s="18"/>
      <c r="K38" s="27"/>
      <c r="L38" s="133"/>
      <c r="M38" s="44"/>
      <c r="N38" s="190"/>
      <c r="O38" s="44"/>
      <c r="P38" s="87"/>
      <c r="Q38" s="87"/>
      <c r="R38" s="87"/>
      <c r="S38" s="87"/>
      <c r="T38" s="44"/>
      <c r="U38" s="44"/>
    </row>
    <row r="39" spans="1:21" s="28" customFormat="1" ht="12.75" customHeight="1">
      <c r="A39" s="61">
        <v>16</v>
      </c>
      <c r="B39" s="52">
        <v>44287</v>
      </c>
      <c r="C39" s="45">
        <f t="shared" si="4"/>
        <v>0</v>
      </c>
      <c r="D39" s="45">
        <f t="shared" si="0"/>
        <v>0</v>
      </c>
      <c r="E39" s="45">
        <f t="shared" si="1"/>
        <v>0</v>
      </c>
      <c r="F39" s="45"/>
      <c r="G39" s="45">
        <f t="shared" si="2"/>
        <v>0</v>
      </c>
      <c r="H39" s="45">
        <f t="shared" si="3"/>
        <v>0</v>
      </c>
      <c r="I39" s="45">
        <f>SUM(C$24:C5016,D$16)/COUNT(C$24:C5016)</f>
        <v>0</v>
      </c>
      <c r="J39" s="18"/>
      <c r="K39" s="27"/>
      <c r="L39" s="193"/>
      <c r="M39" s="114"/>
      <c r="N39" s="194"/>
      <c r="O39" s="44"/>
      <c r="P39" s="510" t="s">
        <v>169</v>
      </c>
      <c r="Q39" s="510"/>
      <c r="R39" s="510"/>
      <c r="S39" s="510"/>
      <c r="T39" s="44"/>
      <c r="U39" s="44"/>
    </row>
    <row r="40" spans="1:21" s="28" customFormat="1">
      <c r="A40" s="61">
        <v>17</v>
      </c>
      <c r="B40" s="52">
        <v>44317</v>
      </c>
      <c r="C40" s="45">
        <f t="shared" si="4"/>
        <v>0</v>
      </c>
      <c r="D40" s="45">
        <f t="shared" si="0"/>
        <v>0</v>
      </c>
      <c r="E40" s="45">
        <f t="shared" si="1"/>
        <v>0</v>
      </c>
      <c r="F40" s="45"/>
      <c r="G40" s="45">
        <f t="shared" si="2"/>
        <v>0</v>
      </c>
      <c r="H40" s="45">
        <f t="shared" si="3"/>
        <v>0</v>
      </c>
      <c r="I40" s="45">
        <f>SUM(C$24:C5017,D$16)/COUNT(C$24:C5017)</f>
        <v>0</v>
      </c>
      <c r="J40" s="18"/>
      <c r="K40" s="27"/>
      <c r="L40" s="137" t="s">
        <v>105</v>
      </c>
      <c r="M40" s="44"/>
      <c r="N40" s="195"/>
      <c r="O40" s="44"/>
      <c r="P40" s="510"/>
      <c r="Q40" s="510"/>
      <c r="R40" s="510"/>
      <c r="S40" s="510"/>
      <c r="T40" s="44"/>
      <c r="U40" s="44"/>
    </row>
    <row r="41" spans="1:21" s="28" customFormat="1">
      <c r="A41" s="63">
        <v>18</v>
      </c>
      <c r="B41" s="64">
        <v>44348</v>
      </c>
      <c r="C41" s="65">
        <f t="shared" si="4"/>
        <v>0</v>
      </c>
      <c r="D41" s="65">
        <f t="shared" si="0"/>
        <v>0</v>
      </c>
      <c r="E41" s="65">
        <f t="shared" si="1"/>
        <v>0</v>
      </c>
      <c r="F41" s="65"/>
      <c r="G41" s="65">
        <f t="shared" si="2"/>
        <v>0</v>
      </c>
      <c r="H41" s="65">
        <f t="shared" si="3"/>
        <v>0</v>
      </c>
      <c r="I41" s="65">
        <f>SUM(C$24:C5018,D$16)/COUNT(C$24:C5018)</f>
        <v>0</v>
      </c>
      <c r="J41" s="18"/>
      <c r="K41" s="27"/>
      <c r="L41" s="133" t="s">
        <v>28</v>
      </c>
      <c r="M41" s="44"/>
      <c r="N41" s="190">
        <f>I24</f>
        <v>0</v>
      </c>
      <c r="O41" s="44"/>
      <c r="P41" s="510"/>
      <c r="Q41" s="510"/>
      <c r="R41" s="510"/>
      <c r="S41" s="510"/>
      <c r="T41" s="44"/>
      <c r="U41" s="44"/>
    </row>
    <row r="42" spans="1:21" s="28" customFormat="1">
      <c r="A42" s="61">
        <v>19</v>
      </c>
      <c r="B42" s="52">
        <v>44378</v>
      </c>
      <c r="C42" s="45">
        <f t="shared" si="4"/>
        <v>0</v>
      </c>
      <c r="D42" s="45">
        <f t="shared" si="0"/>
        <v>0</v>
      </c>
      <c r="E42" s="45">
        <f t="shared" si="1"/>
        <v>0</v>
      </c>
      <c r="F42" s="45"/>
      <c r="G42" s="45">
        <f t="shared" si="2"/>
        <v>0</v>
      </c>
      <c r="H42" s="45">
        <f t="shared" si="3"/>
        <v>0</v>
      </c>
      <c r="I42" s="45">
        <f>SUM(C$24:C5019,D$16)/COUNT(C$24:C5019)</f>
        <v>0</v>
      </c>
      <c r="J42" s="18"/>
      <c r="K42" s="27"/>
      <c r="L42" s="133" t="s">
        <v>29</v>
      </c>
      <c r="M42" s="44"/>
      <c r="N42" s="190">
        <f>-D24</f>
        <v>0</v>
      </c>
      <c r="O42" s="44"/>
      <c r="P42" s="510"/>
      <c r="Q42" s="510"/>
      <c r="R42" s="510"/>
      <c r="S42" s="510"/>
      <c r="T42" s="44"/>
      <c r="U42" s="44"/>
    </row>
    <row r="43" spans="1:21" s="28" customFormat="1">
      <c r="A43" s="61">
        <v>20</v>
      </c>
      <c r="B43" s="52">
        <v>44409</v>
      </c>
      <c r="C43" s="45">
        <f t="shared" si="4"/>
        <v>0</v>
      </c>
      <c r="D43" s="45">
        <f t="shared" si="0"/>
        <v>0</v>
      </c>
      <c r="E43" s="45">
        <f t="shared" si="1"/>
        <v>0</v>
      </c>
      <c r="F43" s="45"/>
      <c r="G43" s="45">
        <f t="shared" si="2"/>
        <v>0</v>
      </c>
      <c r="H43" s="45">
        <f t="shared" si="3"/>
        <v>0</v>
      </c>
      <c r="I43" s="45">
        <f>SUM(C$24:C5020,D$16)/COUNT(C$24:C5020)</f>
        <v>0</v>
      </c>
      <c r="J43" s="18"/>
      <c r="K43" s="27"/>
      <c r="L43" s="133" t="s">
        <v>30</v>
      </c>
      <c r="M43" s="44"/>
      <c r="N43" s="190">
        <f>G24</f>
        <v>0</v>
      </c>
      <c r="O43" s="44"/>
      <c r="P43" s="92"/>
      <c r="Q43" s="92"/>
      <c r="R43" s="92"/>
      <c r="S43" s="92"/>
      <c r="T43" s="44"/>
      <c r="U43" s="44"/>
    </row>
    <row r="44" spans="1:21" s="28" customFormat="1">
      <c r="A44" s="61">
        <v>21</v>
      </c>
      <c r="B44" s="52">
        <v>44440</v>
      </c>
      <c r="C44" s="45">
        <f t="shared" si="4"/>
        <v>0</v>
      </c>
      <c r="D44" s="45">
        <f t="shared" si="0"/>
        <v>0</v>
      </c>
      <c r="E44" s="45">
        <f t="shared" si="1"/>
        <v>0</v>
      </c>
      <c r="F44" s="45"/>
      <c r="G44" s="45">
        <f t="shared" si="2"/>
        <v>0</v>
      </c>
      <c r="H44" s="45">
        <f t="shared" si="3"/>
        <v>0</v>
      </c>
      <c r="I44" s="45">
        <f>SUM(C$24:C5021,D$16)/COUNT(C$24:C5021)</f>
        <v>0</v>
      </c>
      <c r="J44" s="18"/>
      <c r="K44" s="27"/>
      <c r="L44" s="133" t="s">
        <v>31</v>
      </c>
      <c r="M44" s="44"/>
      <c r="N44" s="190">
        <f>C24</f>
        <v>0</v>
      </c>
      <c r="O44" s="44"/>
      <c r="P44" s="44"/>
      <c r="Q44" s="44"/>
      <c r="R44" s="44"/>
      <c r="S44" s="44"/>
      <c r="T44" s="44"/>
      <c r="U44" s="44"/>
    </row>
    <row r="45" spans="1:21" s="28" customFormat="1" ht="13.5" thickBot="1">
      <c r="A45" s="61">
        <v>22</v>
      </c>
      <c r="B45" s="52">
        <v>44470</v>
      </c>
      <c r="C45" s="45">
        <f t="shared" si="4"/>
        <v>0</v>
      </c>
      <c r="D45" s="45">
        <f t="shared" si="0"/>
        <v>0</v>
      </c>
      <c r="E45" s="45">
        <f t="shared" si="1"/>
        <v>0</v>
      </c>
      <c r="F45" s="45"/>
      <c r="G45" s="45">
        <f t="shared" si="2"/>
        <v>0</v>
      </c>
      <c r="H45" s="45">
        <f t="shared" si="3"/>
        <v>0</v>
      </c>
      <c r="I45" s="45">
        <f>SUM(C$24:C5022,D$16)/COUNT(C$24:C5022)</f>
        <v>0</v>
      </c>
      <c r="J45" s="18"/>
      <c r="K45" s="27"/>
      <c r="L45" s="139" t="s">
        <v>32</v>
      </c>
      <c r="M45" s="163"/>
      <c r="N45" s="197">
        <f>-N44</f>
        <v>0</v>
      </c>
      <c r="O45" s="44"/>
      <c r="P45" s="44"/>
      <c r="Q45" s="44"/>
      <c r="R45" s="44"/>
      <c r="S45" s="44"/>
      <c r="T45" s="44"/>
      <c r="U45" s="44"/>
    </row>
    <row r="46" spans="1:21" s="28" customFormat="1">
      <c r="A46" s="61">
        <v>23</v>
      </c>
      <c r="B46" s="52">
        <v>44501</v>
      </c>
      <c r="C46" s="45">
        <f t="shared" si="4"/>
        <v>0</v>
      </c>
      <c r="D46" s="45">
        <f t="shared" si="0"/>
        <v>0</v>
      </c>
      <c r="E46" s="45">
        <f t="shared" si="1"/>
        <v>0</v>
      </c>
      <c r="F46" s="45"/>
      <c r="G46" s="45">
        <f t="shared" si="2"/>
        <v>0</v>
      </c>
      <c r="H46" s="45">
        <f t="shared" si="3"/>
        <v>0</v>
      </c>
      <c r="I46" s="45">
        <f>SUM(C$24:C5023,D$16)/COUNT(C$24:C5023)</f>
        <v>0</v>
      </c>
      <c r="J46" s="18"/>
      <c r="K46" s="27"/>
      <c r="L46" s="44"/>
      <c r="M46" s="44"/>
      <c r="N46" s="44"/>
      <c r="O46" s="44"/>
      <c r="P46" s="44"/>
      <c r="Q46" s="44"/>
      <c r="R46" s="44"/>
      <c r="S46" s="44"/>
      <c r="T46" s="44"/>
      <c r="U46" s="44"/>
    </row>
    <row r="47" spans="1:21" s="28" customFormat="1">
      <c r="A47" s="61">
        <v>24</v>
      </c>
      <c r="B47" s="52">
        <v>44531</v>
      </c>
      <c r="C47" s="45">
        <f t="shared" si="4"/>
        <v>0</v>
      </c>
      <c r="D47" s="45">
        <f t="shared" si="0"/>
        <v>0</v>
      </c>
      <c r="E47" s="45">
        <f t="shared" si="1"/>
        <v>0</v>
      </c>
      <c r="F47" s="45"/>
      <c r="G47" s="45">
        <f t="shared" si="2"/>
        <v>0</v>
      </c>
      <c r="H47" s="45">
        <f t="shared" si="3"/>
        <v>0</v>
      </c>
      <c r="I47" s="45">
        <f>SUM(C$24:C5024,D$16)/COUNT(C$24:C5024)</f>
        <v>0</v>
      </c>
      <c r="J47" s="18"/>
      <c r="K47" s="27"/>
      <c r="L47" s="44"/>
      <c r="M47" s="44"/>
      <c r="N47" s="45">
        <f>SUM(N41:N45)</f>
        <v>0</v>
      </c>
      <c r="O47" s="44"/>
      <c r="P47" s="44"/>
      <c r="Q47" s="44"/>
      <c r="R47" s="44"/>
      <c r="S47" s="44"/>
      <c r="T47" s="44"/>
      <c r="U47" s="44"/>
    </row>
    <row r="48" spans="1:21" s="28" customFormat="1">
      <c r="A48" s="61">
        <v>25</v>
      </c>
      <c r="B48" s="52">
        <v>44562</v>
      </c>
      <c r="C48" s="45">
        <f t="shared" si="4"/>
        <v>0</v>
      </c>
      <c r="D48" s="45">
        <f t="shared" si="0"/>
        <v>0</v>
      </c>
      <c r="E48" s="45">
        <f t="shared" si="1"/>
        <v>0</v>
      </c>
      <c r="F48" s="45"/>
      <c r="G48" s="45">
        <f t="shared" si="2"/>
        <v>0</v>
      </c>
      <c r="H48" s="45">
        <f t="shared" si="3"/>
        <v>0</v>
      </c>
      <c r="I48" s="45">
        <f>SUM(C$24:C5025,D$16)/COUNT(C$24:C5025)</f>
        <v>0</v>
      </c>
      <c r="J48" s="18"/>
      <c r="K48" s="27"/>
    </row>
    <row r="49" spans="1:11" s="28" customFormat="1">
      <c r="A49" s="61">
        <v>26</v>
      </c>
      <c r="B49" s="52">
        <v>44593</v>
      </c>
      <c r="C49" s="45">
        <f t="shared" si="4"/>
        <v>0</v>
      </c>
      <c r="D49" s="45">
        <f t="shared" si="0"/>
        <v>0</v>
      </c>
      <c r="E49" s="45">
        <f t="shared" si="1"/>
        <v>0</v>
      </c>
      <c r="F49" s="45"/>
      <c r="G49" s="45">
        <f t="shared" si="2"/>
        <v>0</v>
      </c>
      <c r="H49" s="45">
        <f t="shared" si="3"/>
        <v>0</v>
      </c>
      <c r="I49" s="45">
        <f>SUM(C$24:C5026,D$16)/COUNT(C$24:C5026)</f>
        <v>0</v>
      </c>
      <c r="J49" s="18"/>
      <c r="K49" s="27"/>
    </row>
    <row r="50" spans="1:11" s="28" customFormat="1">
      <c r="A50" s="61">
        <v>27</v>
      </c>
      <c r="B50" s="52">
        <v>44621</v>
      </c>
      <c r="C50" s="45">
        <f t="shared" si="4"/>
        <v>0</v>
      </c>
      <c r="D50" s="45">
        <f t="shared" si="0"/>
        <v>0</v>
      </c>
      <c r="E50" s="45">
        <f t="shared" si="1"/>
        <v>0</v>
      </c>
      <c r="F50" s="45"/>
      <c r="G50" s="45">
        <f t="shared" si="2"/>
        <v>0</v>
      </c>
      <c r="H50" s="45">
        <f t="shared" si="3"/>
        <v>0</v>
      </c>
      <c r="I50" s="45">
        <f>SUM(C$24:C5027,D$16)/COUNT(C$24:C5027)</f>
        <v>0</v>
      </c>
      <c r="J50" s="18"/>
      <c r="K50" s="27"/>
    </row>
    <row r="51" spans="1:11" s="28" customFormat="1">
      <c r="A51" s="61">
        <v>28</v>
      </c>
      <c r="B51" s="52">
        <v>44652</v>
      </c>
      <c r="C51" s="45">
        <f t="shared" si="4"/>
        <v>0</v>
      </c>
      <c r="D51" s="45">
        <f t="shared" si="0"/>
        <v>0</v>
      </c>
      <c r="E51" s="45">
        <f t="shared" si="1"/>
        <v>0</v>
      </c>
      <c r="F51" s="45"/>
      <c r="G51" s="45">
        <f t="shared" si="2"/>
        <v>0</v>
      </c>
      <c r="H51" s="45">
        <f t="shared" si="3"/>
        <v>0</v>
      </c>
      <c r="I51" s="45">
        <f>SUM(C$24:C5028,D$16)/COUNT(C$24:C5028)</f>
        <v>0</v>
      </c>
      <c r="J51" s="18"/>
      <c r="K51" s="27"/>
    </row>
    <row r="52" spans="1:11" s="28" customFormat="1">
      <c r="A52" s="61">
        <v>29</v>
      </c>
      <c r="B52" s="52">
        <v>44682</v>
      </c>
      <c r="C52" s="45">
        <f t="shared" si="4"/>
        <v>0</v>
      </c>
      <c r="D52" s="45">
        <f t="shared" si="0"/>
        <v>0</v>
      </c>
      <c r="E52" s="45">
        <f t="shared" si="1"/>
        <v>0</v>
      </c>
      <c r="F52" s="45"/>
      <c r="G52" s="45">
        <f t="shared" si="2"/>
        <v>0</v>
      </c>
      <c r="H52" s="45">
        <f t="shared" si="3"/>
        <v>0</v>
      </c>
      <c r="I52" s="45">
        <f>SUM(C$24:C5029,D$16)/COUNT(C$24:C5029)</f>
        <v>0</v>
      </c>
      <c r="J52" s="18"/>
      <c r="K52" s="27"/>
    </row>
    <row r="53" spans="1:11" s="28" customFormat="1">
      <c r="A53" s="63">
        <v>30</v>
      </c>
      <c r="B53" s="64">
        <v>44713</v>
      </c>
      <c r="C53" s="65">
        <f t="shared" si="4"/>
        <v>0</v>
      </c>
      <c r="D53" s="65">
        <f t="shared" si="0"/>
        <v>0</v>
      </c>
      <c r="E53" s="65">
        <f t="shared" si="1"/>
        <v>0</v>
      </c>
      <c r="F53" s="65"/>
      <c r="G53" s="65">
        <f t="shared" si="2"/>
        <v>0</v>
      </c>
      <c r="H53" s="65">
        <f t="shared" si="3"/>
        <v>0</v>
      </c>
      <c r="I53" s="65">
        <f>SUM(C$24:C5030,D$16)/COUNT(C$24:C5030)</f>
        <v>0</v>
      </c>
      <c r="J53" s="18"/>
      <c r="K53" s="27"/>
    </row>
    <row r="54" spans="1:11" s="28" customFormat="1">
      <c r="A54" s="61">
        <v>31</v>
      </c>
      <c r="B54" s="52">
        <v>44743</v>
      </c>
      <c r="C54" s="45">
        <f t="shared" si="4"/>
        <v>0</v>
      </c>
      <c r="D54" s="45">
        <f t="shared" si="0"/>
        <v>0</v>
      </c>
      <c r="E54" s="45">
        <f t="shared" ref="E54:E83" si="6">E53-C54+D54</f>
        <v>0</v>
      </c>
      <c r="F54" s="45"/>
      <c r="G54" s="45">
        <f t="shared" si="2"/>
        <v>0</v>
      </c>
      <c r="H54" s="45">
        <f t="shared" si="3"/>
        <v>0</v>
      </c>
      <c r="I54" s="45">
        <f>SUM(C$24:C5031,D$16)/COUNT(C$24:C5031)</f>
        <v>0</v>
      </c>
      <c r="J54" s="18"/>
      <c r="K54" s="27"/>
    </row>
    <row r="55" spans="1:11" s="28" customFormat="1">
      <c r="A55" s="61">
        <v>32</v>
      </c>
      <c r="B55" s="52">
        <v>44774</v>
      </c>
      <c r="C55" s="45">
        <f t="shared" si="4"/>
        <v>0</v>
      </c>
      <c r="D55" s="45">
        <f t="shared" si="0"/>
        <v>0</v>
      </c>
      <c r="E55" s="45">
        <f t="shared" si="6"/>
        <v>0</v>
      </c>
      <c r="F55" s="45"/>
      <c r="G55" s="45">
        <f t="shared" si="2"/>
        <v>0</v>
      </c>
      <c r="H55" s="45">
        <f t="shared" si="3"/>
        <v>0</v>
      </c>
      <c r="I55" s="45">
        <f>SUM(C$24:C5032,D$16)/COUNT(C$24:C5032)</f>
        <v>0</v>
      </c>
      <c r="J55" s="18"/>
      <c r="K55" s="27"/>
    </row>
    <row r="56" spans="1:11" s="28" customFormat="1">
      <c r="A56" s="61">
        <v>33</v>
      </c>
      <c r="B56" s="52">
        <v>44805</v>
      </c>
      <c r="C56" s="45">
        <f t="shared" si="4"/>
        <v>0</v>
      </c>
      <c r="D56" s="45">
        <f t="shared" ref="D56:D83" si="7">E55*D$15/D$11</f>
        <v>0</v>
      </c>
      <c r="E56" s="45">
        <f t="shared" si="6"/>
        <v>0</v>
      </c>
      <c r="F56" s="45"/>
      <c r="G56" s="45">
        <f t="shared" si="2"/>
        <v>0</v>
      </c>
      <c r="H56" s="45">
        <f t="shared" si="3"/>
        <v>0</v>
      </c>
      <c r="I56" s="45">
        <f>SUM(C$24:C5033,D$16)/COUNT(C$24:C5033)</f>
        <v>0</v>
      </c>
      <c r="J56" s="18"/>
      <c r="K56" s="27"/>
    </row>
    <row r="57" spans="1:11" s="28" customFormat="1">
      <c r="A57" s="61">
        <v>34</v>
      </c>
      <c r="B57" s="52">
        <v>44835</v>
      </c>
      <c r="C57" s="45">
        <f t="shared" si="4"/>
        <v>0</v>
      </c>
      <c r="D57" s="45">
        <f t="shared" si="7"/>
        <v>0</v>
      </c>
      <c r="E57" s="45">
        <f t="shared" si="6"/>
        <v>0</v>
      </c>
      <c r="F57" s="45"/>
      <c r="G57" s="45">
        <f t="shared" si="2"/>
        <v>0</v>
      </c>
      <c r="H57" s="45">
        <f t="shared" si="3"/>
        <v>0</v>
      </c>
      <c r="I57" s="45">
        <f>SUM(C$24:C5034,D$16)/COUNT(C$24:C5034)</f>
        <v>0</v>
      </c>
      <c r="J57" s="18"/>
      <c r="K57" s="27"/>
    </row>
    <row r="58" spans="1:11" s="28" customFormat="1">
      <c r="A58" s="61">
        <v>35</v>
      </c>
      <c r="B58" s="52">
        <v>44866</v>
      </c>
      <c r="C58" s="45">
        <f t="shared" si="4"/>
        <v>0</v>
      </c>
      <c r="D58" s="45">
        <f t="shared" si="7"/>
        <v>0</v>
      </c>
      <c r="E58" s="45">
        <f t="shared" si="6"/>
        <v>0</v>
      </c>
      <c r="F58" s="45"/>
      <c r="G58" s="45">
        <f t="shared" si="2"/>
        <v>0</v>
      </c>
      <c r="H58" s="45">
        <f t="shared" si="3"/>
        <v>0</v>
      </c>
      <c r="I58" s="45">
        <f>SUM(C$24:C5035,D$16)/COUNT(C$24:C5035)</f>
        <v>0</v>
      </c>
      <c r="J58" s="18"/>
      <c r="K58" s="27"/>
    </row>
    <row r="59" spans="1:11" s="28" customFormat="1">
      <c r="A59" s="61">
        <v>36</v>
      </c>
      <c r="B59" s="52">
        <v>44896</v>
      </c>
      <c r="C59" s="45">
        <f t="shared" si="4"/>
        <v>0</v>
      </c>
      <c r="D59" s="45">
        <f t="shared" si="7"/>
        <v>0</v>
      </c>
      <c r="E59" s="45">
        <f t="shared" si="6"/>
        <v>0</v>
      </c>
      <c r="F59" s="45"/>
      <c r="G59" s="45">
        <f t="shared" si="2"/>
        <v>0</v>
      </c>
      <c r="H59" s="45">
        <f t="shared" si="3"/>
        <v>0</v>
      </c>
      <c r="I59" s="45">
        <f>SUM(C$24:C5036,D$16)/COUNT(C$24:C5036)</f>
        <v>0</v>
      </c>
      <c r="J59" s="18"/>
      <c r="K59" s="27"/>
    </row>
    <row r="60" spans="1:11" s="28" customFormat="1">
      <c r="A60" s="61">
        <v>37</v>
      </c>
      <c r="B60" s="52">
        <v>44927</v>
      </c>
      <c r="C60" s="45">
        <f t="shared" si="4"/>
        <v>0</v>
      </c>
      <c r="D60" s="45">
        <f t="shared" si="7"/>
        <v>0</v>
      </c>
      <c r="E60" s="45">
        <f t="shared" si="6"/>
        <v>0</v>
      </c>
      <c r="F60" s="45"/>
      <c r="G60" s="45">
        <f t="shared" si="2"/>
        <v>0</v>
      </c>
      <c r="H60" s="45">
        <f t="shared" si="3"/>
        <v>0</v>
      </c>
      <c r="I60" s="45">
        <f>SUM(C$24:C5037,D$16)/COUNT(C$24:C5037)</f>
        <v>0</v>
      </c>
      <c r="J60" s="18"/>
      <c r="K60" s="27"/>
    </row>
    <row r="61" spans="1:11" s="28" customFormat="1">
      <c r="A61" s="61">
        <v>38</v>
      </c>
      <c r="B61" s="52">
        <v>44958</v>
      </c>
      <c r="C61" s="45">
        <f t="shared" si="4"/>
        <v>0</v>
      </c>
      <c r="D61" s="45">
        <f t="shared" si="7"/>
        <v>0</v>
      </c>
      <c r="E61" s="45">
        <f t="shared" si="6"/>
        <v>0</v>
      </c>
      <c r="F61" s="45"/>
      <c r="G61" s="45">
        <f t="shared" si="2"/>
        <v>0</v>
      </c>
      <c r="H61" s="45">
        <f t="shared" si="3"/>
        <v>0</v>
      </c>
      <c r="I61" s="45">
        <f>SUM(C$24:C5038,D$16)/COUNT(C$24:C5038)</f>
        <v>0</v>
      </c>
      <c r="J61" s="18"/>
      <c r="K61" s="27"/>
    </row>
    <row r="62" spans="1:11" s="28" customFormat="1">
      <c r="A62" s="61">
        <v>39</v>
      </c>
      <c r="B62" s="52">
        <v>44986</v>
      </c>
      <c r="C62" s="45">
        <f t="shared" si="4"/>
        <v>0</v>
      </c>
      <c r="D62" s="45">
        <f t="shared" si="7"/>
        <v>0</v>
      </c>
      <c r="E62" s="45">
        <f t="shared" si="6"/>
        <v>0</v>
      </c>
      <c r="F62" s="45"/>
      <c r="G62" s="45">
        <f t="shared" si="2"/>
        <v>0</v>
      </c>
      <c r="H62" s="45">
        <f t="shared" si="3"/>
        <v>0</v>
      </c>
      <c r="I62" s="45">
        <f>SUM(C$24:C5039,D$16)/COUNT(C$24:C5039)</f>
        <v>0</v>
      </c>
      <c r="J62" s="18"/>
      <c r="K62" s="27"/>
    </row>
    <row r="63" spans="1:11" s="28" customFormat="1">
      <c r="A63" s="61">
        <v>40</v>
      </c>
      <c r="B63" s="52">
        <v>45017</v>
      </c>
      <c r="C63" s="45">
        <f t="shared" si="4"/>
        <v>0</v>
      </c>
      <c r="D63" s="45">
        <f t="shared" si="7"/>
        <v>0</v>
      </c>
      <c r="E63" s="45">
        <f t="shared" si="6"/>
        <v>0</v>
      </c>
      <c r="F63" s="45"/>
      <c r="G63" s="45">
        <f t="shared" si="2"/>
        <v>0</v>
      </c>
      <c r="H63" s="45">
        <f t="shared" si="3"/>
        <v>0</v>
      </c>
      <c r="I63" s="45">
        <f>SUM(C$24:C5040,D$16)/COUNT(C$24:C5040)</f>
        <v>0</v>
      </c>
      <c r="J63" s="18"/>
      <c r="K63" s="27"/>
    </row>
    <row r="64" spans="1:11" s="28" customFormat="1">
      <c r="A64" s="61">
        <v>41</v>
      </c>
      <c r="B64" s="52">
        <v>45047</v>
      </c>
      <c r="C64" s="45">
        <f t="shared" si="4"/>
        <v>0</v>
      </c>
      <c r="D64" s="45">
        <f t="shared" si="7"/>
        <v>0</v>
      </c>
      <c r="E64" s="45">
        <f t="shared" si="6"/>
        <v>0</v>
      </c>
      <c r="F64" s="45"/>
      <c r="G64" s="45">
        <f t="shared" si="2"/>
        <v>0</v>
      </c>
      <c r="H64" s="45">
        <f t="shared" si="3"/>
        <v>0</v>
      </c>
      <c r="I64" s="45">
        <f>SUM(C$24:C5041,D$16)/COUNT(C$24:C5041)</f>
        <v>0</v>
      </c>
      <c r="J64" s="18"/>
      <c r="K64" s="27"/>
    </row>
    <row r="65" spans="1:12" s="28" customFormat="1">
      <c r="A65" s="63">
        <v>42</v>
      </c>
      <c r="B65" s="64">
        <v>45078</v>
      </c>
      <c r="C65" s="65">
        <f t="shared" si="4"/>
        <v>0</v>
      </c>
      <c r="D65" s="65">
        <f t="shared" si="7"/>
        <v>0</v>
      </c>
      <c r="E65" s="65">
        <f t="shared" si="6"/>
        <v>0</v>
      </c>
      <c r="F65" s="65"/>
      <c r="G65" s="65">
        <f t="shared" si="2"/>
        <v>0</v>
      </c>
      <c r="H65" s="65">
        <f t="shared" si="3"/>
        <v>0</v>
      </c>
      <c r="I65" s="65">
        <f>SUM(C$24:C5042,D$16)/COUNT(C$24:C5042)</f>
        <v>0</v>
      </c>
      <c r="J65" s="18"/>
      <c r="K65" s="27"/>
    </row>
    <row r="66" spans="1:12" s="28" customFormat="1">
      <c r="A66" s="61">
        <v>43</v>
      </c>
      <c r="B66" s="52">
        <v>45108</v>
      </c>
      <c r="C66" s="45">
        <f t="shared" si="4"/>
        <v>0</v>
      </c>
      <c r="D66" s="45">
        <f t="shared" si="7"/>
        <v>0</v>
      </c>
      <c r="E66" s="45">
        <f t="shared" si="6"/>
        <v>0</v>
      </c>
      <c r="F66" s="45"/>
      <c r="G66" s="45">
        <f t="shared" si="2"/>
        <v>0</v>
      </c>
      <c r="H66" s="45">
        <f t="shared" si="3"/>
        <v>0</v>
      </c>
      <c r="I66" s="45">
        <f>SUM(C$24:C5043,D$16)/COUNT(C$24:C5043)</f>
        <v>0</v>
      </c>
      <c r="J66" s="18"/>
      <c r="K66" s="27"/>
    </row>
    <row r="67" spans="1:12" s="28" customFormat="1">
      <c r="A67" s="61">
        <v>44</v>
      </c>
      <c r="B67" s="52">
        <v>45139</v>
      </c>
      <c r="C67" s="45">
        <f t="shared" si="4"/>
        <v>0</v>
      </c>
      <c r="D67" s="45">
        <f t="shared" si="7"/>
        <v>0</v>
      </c>
      <c r="E67" s="45">
        <f t="shared" si="6"/>
        <v>0</v>
      </c>
      <c r="F67" s="45"/>
      <c r="G67" s="45">
        <f t="shared" si="2"/>
        <v>0</v>
      </c>
      <c r="H67" s="45">
        <f t="shared" si="3"/>
        <v>0</v>
      </c>
      <c r="I67" s="45">
        <f>SUM(C$24:C5044,D$16)/COUNT(C$24:C5044)</f>
        <v>0</v>
      </c>
      <c r="J67" s="18"/>
      <c r="K67" s="27"/>
    </row>
    <row r="68" spans="1:12" s="28" customFormat="1">
      <c r="A68" s="61">
        <v>45</v>
      </c>
      <c r="B68" s="52">
        <v>45170</v>
      </c>
      <c r="C68" s="45">
        <f t="shared" si="4"/>
        <v>0</v>
      </c>
      <c r="D68" s="45">
        <f t="shared" si="7"/>
        <v>0</v>
      </c>
      <c r="E68" s="45">
        <f t="shared" si="6"/>
        <v>0</v>
      </c>
      <c r="F68" s="45"/>
      <c r="G68" s="45">
        <f t="shared" si="2"/>
        <v>0</v>
      </c>
      <c r="H68" s="45">
        <f t="shared" si="3"/>
        <v>0</v>
      </c>
      <c r="I68" s="45">
        <f>SUM(C$24:C5045,D$16)/COUNT(C$24:C5045)</f>
        <v>0</v>
      </c>
      <c r="J68" s="18"/>
      <c r="K68" s="27"/>
      <c r="L68" s="198"/>
    </row>
    <row r="69" spans="1:12" s="28" customFormat="1">
      <c r="A69" s="61">
        <v>46</v>
      </c>
      <c r="B69" s="52">
        <v>45200</v>
      </c>
      <c r="C69" s="45">
        <f t="shared" si="4"/>
        <v>0</v>
      </c>
      <c r="D69" s="45">
        <f t="shared" si="7"/>
        <v>0</v>
      </c>
      <c r="E69" s="45">
        <f t="shared" si="6"/>
        <v>0</v>
      </c>
      <c r="F69" s="45"/>
      <c r="G69" s="45">
        <f t="shared" si="2"/>
        <v>0</v>
      </c>
      <c r="H69" s="45">
        <f t="shared" si="3"/>
        <v>0</v>
      </c>
      <c r="I69" s="45">
        <f>SUM(C$24:C5046,D$16)/COUNT(C$24:C5046)</f>
        <v>0</v>
      </c>
      <c r="J69" s="18"/>
      <c r="K69" s="27"/>
      <c r="L69" s="198"/>
    </row>
    <row r="70" spans="1:12" s="28" customFormat="1">
      <c r="A70" s="61">
        <v>47</v>
      </c>
      <c r="B70" s="52">
        <v>45231</v>
      </c>
      <c r="C70" s="45">
        <f t="shared" si="4"/>
        <v>0</v>
      </c>
      <c r="D70" s="45">
        <f t="shared" si="7"/>
        <v>0</v>
      </c>
      <c r="E70" s="45">
        <f t="shared" si="6"/>
        <v>0</v>
      </c>
      <c r="F70" s="45"/>
      <c r="G70" s="45">
        <f t="shared" si="2"/>
        <v>0</v>
      </c>
      <c r="H70" s="45">
        <f t="shared" si="3"/>
        <v>0</v>
      </c>
      <c r="I70" s="45">
        <f>SUM(C$24:C5047,D$16)/COUNT(C$24:C5047)</f>
        <v>0</v>
      </c>
      <c r="J70" s="18"/>
      <c r="K70" s="27"/>
      <c r="L70" s="198"/>
    </row>
    <row r="71" spans="1:12" s="28" customFormat="1">
      <c r="A71" s="61">
        <v>48</v>
      </c>
      <c r="B71" s="52">
        <v>45261</v>
      </c>
      <c r="C71" s="45">
        <f t="shared" si="4"/>
        <v>0</v>
      </c>
      <c r="D71" s="45">
        <f t="shared" si="7"/>
        <v>0</v>
      </c>
      <c r="E71" s="45">
        <f t="shared" si="6"/>
        <v>0</v>
      </c>
      <c r="F71" s="45"/>
      <c r="G71" s="45">
        <f t="shared" si="2"/>
        <v>0</v>
      </c>
      <c r="H71" s="45">
        <f t="shared" si="3"/>
        <v>0</v>
      </c>
      <c r="I71" s="45">
        <f>SUM(C$24:C5048,D$16)/COUNT(C$24:C5048)</f>
        <v>0</v>
      </c>
      <c r="J71" s="18"/>
      <c r="K71" s="27"/>
      <c r="L71" s="198"/>
    </row>
    <row r="72" spans="1:12" s="28" customFormat="1">
      <c r="A72" s="61">
        <v>49</v>
      </c>
      <c r="B72" s="52">
        <v>45292</v>
      </c>
      <c r="C72" s="45">
        <f t="shared" si="4"/>
        <v>0</v>
      </c>
      <c r="D72" s="45">
        <f t="shared" si="7"/>
        <v>0</v>
      </c>
      <c r="E72" s="45">
        <f t="shared" si="6"/>
        <v>0</v>
      </c>
      <c r="F72" s="45"/>
      <c r="G72" s="45">
        <f t="shared" si="2"/>
        <v>0</v>
      </c>
      <c r="H72" s="45">
        <f t="shared" si="3"/>
        <v>0</v>
      </c>
      <c r="I72" s="45">
        <f>SUM(C$24:C5049,D$16)/COUNT(C$24:C5049)</f>
        <v>0</v>
      </c>
      <c r="J72" s="18"/>
      <c r="K72" s="27"/>
      <c r="L72" s="198"/>
    </row>
    <row r="73" spans="1:12" s="28" customFormat="1">
      <c r="A73" s="61">
        <v>50</v>
      </c>
      <c r="B73" s="52">
        <v>45323</v>
      </c>
      <c r="C73" s="45">
        <f t="shared" si="4"/>
        <v>0</v>
      </c>
      <c r="D73" s="45">
        <f t="shared" si="7"/>
        <v>0</v>
      </c>
      <c r="E73" s="45">
        <f t="shared" si="6"/>
        <v>0</v>
      </c>
      <c r="F73" s="45"/>
      <c r="G73" s="45">
        <f t="shared" si="2"/>
        <v>0</v>
      </c>
      <c r="H73" s="45">
        <f t="shared" si="3"/>
        <v>0</v>
      </c>
      <c r="I73" s="45">
        <f>SUM(C$24:C5050,D$16)/COUNT(C$24:C5050)</f>
        <v>0</v>
      </c>
      <c r="J73" s="18"/>
      <c r="K73" s="27"/>
      <c r="L73" s="199"/>
    </row>
    <row r="74" spans="1:12" s="28" customFormat="1">
      <c r="A74" s="61">
        <v>51</v>
      </c>
      <c r="B74" s="52">
        <v>45352</v>
      </c>
      <c r="C74" s="45">
        <f t="shared" si="4"/>
        <v>0</v>
      </c>
      <c r="D74" s="45">
        <f t="shared" si="7"/>
        <v>0</v>
      </c>
      <c r="E74" s="45">
        <f t="shared" si="6"/>
        <v>0</v>
      </c>
      <c r="F74" s="45"/>
      <c r="G74" s="45">
        <f t="shared" si="2"/>
        <v>0</v>
      </c>
      <c r="H74" s="45">
        <f t="shared" si="3"/>
        <v>0</v>
      </c>
      <c r="I74" s="45">
        <f>SUM(C$24:C5051,D$16)/COUNT(C$24:C5051)</f>
        <v>0</v>
      </c>
      <c r="J74" s="18"/>
      <c r="K74" s="27"/>
      <c r="L74" s="198"/>
    </row>
    <row r="75" spans="1:12" s="28" customFormat="1">
      <c r="A75" s="61">
        <v>52</v>
      </c>
      <c r="B75" s="52">
        <v>45383</v>
      </c>
      <c r="C75" s="45">
        <f t="shared" si="4"/>
        <v>0</v>
      </c>
      <c r="D75" s="45">
        <f t="shared" si="7"/>
        <v>0</v>
      </c>
      <c r="E75" s="45">
        <f t="shared" si="6"/>
        <v>0</v>
      </c>
      <c r="F75" s="45"/>
      <c r="G75" s="45">
        <f t="shared" si="2"/>
        <v>0</v>
      </c>
      <c r="H75" s="45">
        <f t="shared" si="3"/>
        <v>0</v>
      </c>
      <c r="I75" s="45">
        <f>SUM(C$24:C5052,D$16)/COUNT(C$24:C5052)</f>
        <v>0</v>
      </c>
      <c r="J75" s="18"/>
      <c r="K75" s="27"/>
      <c r="L75" s="198"/>
    </row>
    <row r="76" spans="1:12" s="28" customFormat="1">
      <c r="A76" s="61">
        <v>53</v>
      </c>
      <c r="B76" s="52">
        <v>45413</v>
      </c>
      <c r="C76" s="45">
        <f t="shared" si="4"/>
        <v>0</v>
      </c>
      <c r="D76" s="45">
        <f t="shared" si="7"/>
        <v>0</v>
      </c>
      <c r="E76" s="45">
        <f t="shared" si="6"/>
        <v>0</v>
      </c>
      <c r="F76" s="45"/>
      <c r="G76" s="45">
        <f t="shared" si="2"/>
        <v>0</v>
      </c>
      <c r="H76" s="45">
        <f t="shared" si="3"/>
        <v>0</v>
      </c>
      <c r="I76" s="45">
        <f>SUM(C$24:C5053,D$16)/COUNT(C$24:C5053)</f>
        <v>0</v>
      </c>
      <c r="J76" s="18"/>
      <c r="K76" s="27"/>
      <c r="L76" s="198"/>
    </row>
    <row r="77" spans="1:12" s="28" customFormat="1">
      <c r="A77" s="63">
        <v>54</v>
      </c>
      <c r="B77" s="64">
        <v>45444</v>
      </c>
      <c r="C77" s="65">
        <f t="shared" si="4"/>
        <v>0</v>
      </c>
      <c r="D77" s="65">
        <f t="shared" si="7"/>
        <v>0</v>
      </c>
      <c r="E77" s="65">
        <f t="shared" si="6"/>
        <v>0</v>
      </c>
      <c r="F77" s="65"/>
      <c r="G77" s="65">
        <f t="shared" si="2"/>
        <v>0</v>
      </c>
      <c r="H77" s="65">
        <f t="shared" si="3"/>
        <v>0</v>
      </c>
      <c r="I77" s="65">
        <f>SUM(C$24:C5054,D$16)/COUNT(C$24:C5054)</f>
        <v>0</v>
      </c>
      <c r="J77" s="18"/>
      <c r="K77" s="27"/>
      <c r="L77" s="198"/>
    </row>
    <row r="78" spans="1:12" s="28" customFormat="1">
      <c r="A78" s="61">
        <v>55</v>
      </c>
      <c r="B78" s="52">
        <v>45474</v>
      </c>
      <c r="C78" s="45">
        <f t="shared" si="4"/>
        <v>0</v>
      </c>
      <c r="D78" s="45">
        <f t="shared" si="7"/>
        <v>0</v>
      </c>
      <c r="E78" s="45">
        <f t="shared" si="6"/>
        <v>0</v>
      </c>
      <c r="F78" s="45"/>
      <c r="G78" s="45">
        <f t="shared" si="2"/>
        <v>0</v>
      </c>
      <c r="H78" s="45">
        <f t="shared" si="3"/>
        <v>0</v>
      </c>
      <c r="I78" s="45">
        <f>SUM(C$24:C5055,D$16)/COUNT(C$24:C5055)</f>
        <v>0</v>
      </c>
      <c r="J78" s="18"/>
      <c r="K78" s="27"/>
      <c r="L78" s="198"/>
    </row>
    <row r="79" spans="1:12" s="28" customFormat="1">
      <c r="A79" s="61">
        <v>56</v>
      </c>
      <c r="B79" s="52">
        <v>45505</v>
      </c>
      <c r="C79" s="45">
        <f t="shared" si="4"/>
        <v>0</v>
      </c>
      <c r="D79" s="45">
        <f t="shared" si="7"/>
        <v>0</v>
      </c>
      <c r="E79" s="45">
        <f t="shared" si="6"/>
        <v>0</v>
      </c>
      <c r="F79" s="45"/>
      <c r="G79" s="45">
        <f t="shared" si="2"/>
        <v>0</v>
      </c>
      <c r="H79" s="45">
        <f t="shared" si="3"/>
        <v>0</v>
      </c>
      <c r="I79" s="45">
        <f>SUM(C$24:C5056,D$16)/COUNT(C$24:C5056)</f>
        <v>0</v>
      </c>
      <c r="J79" s="18"/>
      <c r="K79" s="27"/>
      <c r="L79" s="198"/>
    </row>
    <row r="80" spans="1:12" s="28" customFormat="1">
      <c r="A80" s="61">
        <v>57</v>
      </c>
      <c r="B80" s="52">
        <v>45536</v>
      </c>
      <c r="C80" s="45">
        <f t="shared" si="4"/>
        <v>0</v>
      </c>
      <c r="D80" s="45">
        <f t="shared" si="7"/>
        <v>0</v>
      </c>
      <c r="E80" s="45">
        <f t="shared" si="6"/>
        <v>0</v>
      </c>
      <c r="F80" s="45"/>
      <c r="G80" s="45">
        <f t="shared" si="2"/>
        <v>0</v>
      </c>
      <c r="H80" s="45">
        <f t="shared" si="3"/>
        <v>0</v>
      </c>
      <c r="I80" s="45">
        <f>SUM(C$24:C5057,D$16)/COUNT(C$24:C5057)</f>
        <v>0</v>
      </c>
      <c r="J80" s="18"/>
      <c r="K80" s="27"/>
      <c r="L80" s="198"/>
    </row>
    <row r="81" spans="1:17" s="28" customFormat="1">
      <c r="A81" s="61">
        <v>58</v>
      </c>
      <c r="B81" s="52">
        <v>45566</v>
      </c>
      <c r="C81" s="45">
        <f t="shared" si="4"/>
        <v>0</v>
      </c>
      <c r="D81" s="45">
        <f t="shared" si="7"/>
        <v>0</v>
      </c>
      <c r="E81" s="45">
        <f t="shared" si="6"/>
        <v>0</v>
      </c>
      <c r="F81" s="45"/>
      <c r="G81" s="45">
        <f t="shared" si="2"/>
        <v>0</v>
      </c>
      <c r="H81" s="45">
        <f t="shared" si="3"/>
        <v>0</v>
      </c>
      <c r="I81" s="45">
        <f>SUM(C$24:C5058,D$16)/COUNT(C$24:C5058)</f>
        <v>0</v>
      </c>
      <c r="J81" s="18"/>
      <c r="K81" s="27"/>
      <c r="L81" s="198"/>
    </row>
    <row r="82" spans="1:17" s="28" customFormat="1">
      <c r="A82" s="61">
        <v>59</v>
      </c>
      <c r="B82" s="52">
        <v>45597</v>
      </c>
      <c r="C82" s="45">
        <f t="shared" si="4"/>
        <v>0</v>
      </c>
      <c r="D82" s="45">
        <f t="shared" si="7"/>
        <v>0</v>
      </c>
      <c r="E82" s="45">
        <f t="shared" si="6"/>
        <v>0</v>
      </c>
      <c r="F82" s="45"/>
      <c r="G82" s="45">
        <f t="shared" si="2"/>
        <v>0</v>
      </c>
      <c r="H82" s="45">
        <f t="shared" si="3"/>
        <v>0</v>
      </c>
      <c r="I82" s="45">
        <f>SUM(C$24:C5059,D$16)/COUNT(C$24:C5059)</f>
        <v>0</v>
      </c>
      <c r="J82" s="18"/>
      <c r="K82" s="27"/>
      <c r="L82" s="198"/>
    </row>
    <row r="83" spans="1:17" s="28" customFormat="1">
      <c r="A83" s="61">
        <v>60</v>
      </c>
      <c r="B83" s="52">
        <v>45627</v>
      </c>
      <c r="C83" s="45">
        <f t="shared" si="4"/>
        <v>0</v>
      </c>
      <c r="D83" s="45">
        <f t="shared" si="7"/>
        <v>0</v>
      </c>
      <c r="E83" s="45">
        <f t="shared" si="6"/>
        <v>0</v>
      </c>
      <c r="F83" s="45"/>
      <c r="G83" s="45">
        <f t="shared" si="2"/>
        <v>0</v>
      </c>
      <c r="H83" s="45">
        <f t="shared" si="3"/>
        <v>0</v>
      </c>
      <c r="I83" s="45">
        <f>SUM(C$24:C5060,D$16)/COUNT(C$24:C5060)</f>
        <v>0</v>
      </c>
      <c r="J83" s="18"/>
      <c r="K83" s="27"/>
    </row>
    <row r="84" spans="1:17" s="28" customFormat="1">
      <c r="C84" s="27"/>
      <c r="D84" s="27"/>
      <c r="E84" s="27"/>
      <c r="F84" s="27"/>
      <c r="G84" s="27"/>
      <c r="H84" s="27"/>
      <c r="I84" s="27"/>
      <c r="J84" s="18"/>
      <c r="K84" s="27"/>
    </row>
    <row r="85" spans="1:17" s="28" customFormat="1">
      <c r="A85" s="179"/>
      <c r="B85" s="180"/>
      <c r="C85" s="30"/>
      <c r="D85" s="32"/>
      <c r="E85" s="32"/>
      <c r="F85" s="32"/>
      <c r="G85" s="32"/>
      <c r="H85" s="30"/>
      <c r="I85" s="27"/>
      <c r="J85" s="18"/>
      <c r="K85" s="27"/>
    </row>
    <row r="86" spans="1:17" s="28" customFormat="1">
      <c r="C86" s="27"/>
      <c r="D86" s="27"/>
      <c r="E86" s="27"/>
      <c r="F86" s="27"/>
      <c r="G86" s="27"/>
      <c r="H86" s="27"/>
      <c r="I86" s="27"/>
      <c r="J86" s="18"/>
      <c r="K86" s="27"/>
    </row>
    <row r="87" spans="1:17" s="28" customFormat="1">
      <c r="A87" s="29"/>
      <c r="B87" s="180"/>
      <c r="C87" s="30"/>
      <c r="D87" s="32"/>
      <c r="E87" s="32"/>
      <c r="F87" s="32"/>
      <c r="G87" s="32"/>
      <c r="H87" s="30"/>
      <c r="I87" s="27"/>
      <c r="J87" s="18"/>
      <c r="K87" s="27"/>
    </row>
    <row r="88" spans="1:17" s="28" customFormat="1">
      <c r="A88" s="29"/>
      <c r="B88" s="180"/>
      <c r="C88" s="30"/>
      <c r="D88" s="32"/>
      <c r="E88" s="32"/>
      <c r="F88" s="32"/>
      <c r="G88" s="32"/>
      <c r="H88" s="30"/>
      <c r="I88" s="27"/>
      <c r="J88" s="18"/>
      <c r="K88" s="27"/>
    </row>
    <row r="89" spans="1:17" s="28" customFormat="1">
      <c r="A89" s="29"/>
      <c r="B89" s="180"/>
      <c r="C89" s="30"/>
      <c r="D89" s="32"/>
      <c r="E89" s="32"/>
      <c r="F89" s="32"/>
      <c r="G89" s="32"/>
      <c r="H89" s="30"/>
      <c r="I89" s="27"/>
      <c r="J89" s="18"/>
      <c r="K89" s="27"/>
      <c r="L89" s="29"/>
      <c r="M89" s="29"/>
    </row>
    <row r="90" spans="1:17" s="28" customFormat="1">
      <c r="A90" s="29"/>
      <c r="B90" s="180"/>
      <c r="C90" s="30"/>
      <c r="D90" s="32"/>
      <c r="E90" s="32"/>
      <c r="F90" s="32"/>
      <c r="G90" s="32"/>
      <c r="H90" s="30"/>
      <c r="I90" s="27"/>
      <c r="J90" s="18"/>
      <c r="K90" s="27"/>
      <c r="L90" s="29"/>
      <c r="M90" s="29"/>
    </row>
    <row r="91" spans="1:17" s="28" customFormat="1">
      <c r="A91" s="29"/>
      <c r="B91" s="180"/>
      <c r="C91" s="30"/>
      <c r="D91" s="32"/>
      <c r="E91" s="32"/>
      <c r="F91" s="32"/>
      <c r="G91" s="32"/>
      <c r="H91" s="30"/>
      <c r="I91" s="27"/>
      <c r="J91" s="18"/>
      <c r="K91" s="27"/>
      <c r="L91" s="29"/>
      <c r="M91" s="29"/>
    </row>
    <row r="92" spans="1:17" s="28" customFormat="1">
      <c r="A92" s="29"/>
      <c r="B92" s="180"/>
      <c r="C92" s="30"/>
      <c r="D92" s="32"/>
      <c r="E92" s="32"/>
      <c r="F92" s="32"/>
      <c r="G92" s="32"/>
      <c r="H92" s="30"/>
      <c r="I92" s="27"/>
      <c r="J92" s="18"/>
      <c r="K92" s="27"/>
      <c r="L92" s="29"/>
      <c r="M92" s="29"/>
    </row>
    <row r="93" spans="1:17" s="28" customFormat="1">
      <c r="A93" s="29"/>
      <c r="B93" s="180"/>
      <c r="C93" s="30"/>
      <c r="D93" s="32"/>
      <c r="E93" s="32"/>
      <c r="F93" s="32"/>
      <c r="G93" s="32"/>
      <c r="H93" s="30"/>
      <c r="I93" s="27"/>
      <c r="J93" s="18"/>
      <c r="K93" s="27"/>
      <c r="L93" s="29"/>
      <c r="M93" s="29"/>
    </row>
    <row r="94" spans="1:17" s="28" customFormat="1">
      <c r="A94" s="29"/>
      <c r="B94" s="180"/>
      <c r="C94" s="30"/>
      <c r="D94" s="32"/>
      <c r="E94" s="32"/>
      <c r="F94" s="32"/>
      <c r="G94" s="32"/>
      <c r="H94" s="30"/>
      <c r="I94" s="27"/>
      <c r="J94" s="18"/>
      <c r="K94" s="27"/>
      <c r="L94" s="29"/>
      <c r="M94" s="29"/>
    </row>
    <row r="95" spans="1:17" s="28" customFormat="1">
      <c r="A95" s="29"/>
      <c r="B95" s="29"/>
      <c r="C95" s="30"/>
      <c r="D95" s="32"/>
      <c r="E95" s="32"/>
      <c r="F95" s="32"/>
      <c r="G95" s="32"/>
      <c r="H95" s="30"/>
      <c r="I95" s="27"/>
      <c r="J95" s="18"/>
      <c r="K95" s="27"/>
      <c r="L95" s="29"/>
      <c r="M95" s="29"/>
    </row>
    <row r="96" spans="1:17" s="28" customFormat="1">
      <c r="A96" s="29"/>
      <c r="B96" s="29"/>
      <c r="C96" s="30"/>
      <c r="D96" s="32"/>
      <c r="E96" s="32"/>
      <c r="F96" s="32"/>
      <c r="G96" s="32"/>
      <c r="H96" s="30"/>
      <c r="I96" s="27"/>
      <c r="J96" s="18"/>
      <c r="K96" s="27"/>
      <c r="L96" s="29"/>
      <c r="M96" s="29"/>
      <c r="O96" s="29"/>
      <c r="P96" s="29"/>
      <c r="Q96" s="29"/>
    </row>
    <row r="97" spans="3:21">
      <c r="C97" s="30"/>
      <c r="D97" s="32"/>
      <c r="E97" s="32"/>
      <c r="F97" s="32"/>
      <c r="G97" s="32"/>
      <c r="H97" s="30"/>
      <c r="I97" s="27"/>
      <c r="J97" s="18"/>
      <c r="K97" s="27"/>
      <c r="T97" s="28"/>
      <c r="U97" s="28"/>
    </row>
    <row r="98" spans="3:21">
      <c r="C98" s="30"/>
      <c r="D98" s="32"/>
      <c r="E98" s="32"/>
      <c r="F98" s="32"/>
      <c r="G98" s="32"/>
      <c r="H98" s="30"/>
      <c r="I98" s="27"/>
      <c r="J98" s="18"/>
      <c r="K98" s="27"/>
      <c r="T98" s="28"/>
      <c r="U98" s="28"/>
    </row>
    <row r="99" spans="3:21">
      <c r="C99" s="30"/>
      <c r="D99" s="32"/>
      <c r="E99" s="32"/>
      <c r="F99" s="32"/>
      <c r="G99" s="32"/>
      <c r="H99" s="30"/>
      <c r="I99" s="27"/>
      <c r="J99" s="18"/>
      <c r="K99" s="27"/>
    </row>
    <row r="100" spans="3:21">
      <c r="C100" s="30"/>
      <c r="D100" s="32"/>
      <c r="E100" s="32"/>
      <c r="F100" s="32"/>
      <c r="G100" s="32"/>
      <c r="H100" s="30"/>
      <c r="I100" s="27"/>
      <c r="J100" s="18"/>
      <c r="K100" s="27"/>
    </row>
    <row r="101" spans="3:21">
      <c r="C101" s="30"/>
      <c r="D101" s="32"/>
      <c r="E101" s="32"/>
      <c r="F101" s="32"/>
      <c r="G101" s="32"/>
      <c r="H101" s="30"/>
      <c r="I101" s="27"/>
      <c r="J101" s="18"/>
      <c r="K101" s="27"/>
    </row>
    <row r="102" spans="3:21">
      <c r="C102" s="30"/>
      <c r="D102" s="32"/>
      <c r="E102" s="32"/>
      <c r="F102" s="32"/>
      <c r="G102" s="32"/>
      <c r="H102" s="30"/>
      <c r="I102" s="30"/>
      <c r="J102" s="26"/>
      <c r="K102" s="30"/>
    </row>
    <row r="103" spans="3:21">
      <c r="C103" s="30"/>
      <c r="D103" s="32"/>
      <c r="E103" s="32"/>
      <c r="F103" s="32"/>
      <c r="G103" s="32"/>
      <c r="H103" s="30"/>
      <c r="I103" s="30"/>
      <c r="J103" s="26"/>
      <c r="K103" s="30"/>
    </row>
    <row r="104" spans="3:21">
      <c r="C104" s="30"/>
      <c r="D104" s="32"/>
      <c r="E104" s="32"/>
      <c r="F104" s="32"/>
      <c r="G104" s="32"/>
      <c r="H104" s="30"/>
      <c r="I104" s="30"/>
      <c r="J104" s="26"/>
      <c r="K104" s="30"/>
    </row>
    <row r="105" spans="3:21">
      <c r="C105" s="30"/>
      <c r="D105" s="32"/>
      <c r="E105" s="32"/>
      <c r="F105" s="32"/>
      <c r="G105" s="32"/>
      <c r="H105" s="30"/>
      <c r="I105" s="30"/>
      <c r="J105" s="26"/>
      <c r="K105" s="30"/>
    </row>
    <row r="106" spans="3:21">
      <c r="C106" s="30"/>
      <c r="D106" s="32"/>
      <c r="E106" s="32"/>
      <c r="F106" s="32"/>
      <c r="G106" s="32"/>
      <c r="H106" s="30"/>
      <c r="I106" s="30"/>
      <c r="J106" s="26"/>
      <c r="K106" s="30"/>
    </row>
    <row r="107" spans="3:21">
      <c r="C107" s="30"/>
      <c r="D107" s="32"/>
      <c r="E107" s="32"/>
      <c r="F107" s="32"/>
      <c r="G107" s="32"/>
      <c r="H107" s="30"/>
      <c r="I107" s="30"/>
      <c r="J107" s="26"/>
      <c r="K107" s="30"/>
    </row>
    <row r="108" spans="3:21">
      <c r="C108" s="30"/>
      <c r="D108" s="32"/>
      <c r="E108" s="32"/>
      <c r="F108" s="32"/>
      <c r="G108" s="32"/>
      <c r="H108" s="30"/>
      <c r="I108" s="30"/>
      <c r="J108" s="26"/>
      <c r="K108" s="30"/>
    </row>
    <row r="109" spans="3:21">
      <c r="C109" s="30"/>
      <c r="D109" s="32"/>
      <c r="E109" s="32"/>
      <c r="F109" s="32"/>
      <c r="G109" s="32"/>
      <c r="H109" s="30"/>
      <c r="I109" s="30"/>
      <c r="J109" s="26"/>
      <c r="K109" s="30"/>
    </row>
    <row r="110" spans="3:21">
      <c r="C110" s="30"/>
      <c r="D110" s="32"/>
      <c r="E110" s="32"/>
      <c r="F110" s="32"/>
      <c r="G110" s="32"/>
      <c r="H110" s="30"/>
      <c r="I110" s="30"/>
      <c r="J110" s="26"/>
      <c r="K110" s="30"/>
    </row>
    <row r="111" spans="3:21">
      <c r="C111" s="30"/>
      <c r="D111" s="32"/>
      <c r="E111" s="32"/>
      <c r="F111" s="32"/>
      <c r="G111" s="32"/>
      <c r="H111" s="30"/>
      <c r="I111" s="30"/>
      <c r="J111" s="26"/>
      <c r="K111" s="30"/>
    </row>
    <row r="112" spans="3:21">
      <c r="C112" s="30"/>
      <c r="D112" s="32"/>
      <c r="E112" s="32"/>
      <c r="F112" s="32"/>
      <c r="G112" s="32"/>
      <c r="H112" s="30"/>
      <c r="I112" s="30"/>
      <c r="J112" s="26"/>
      <c r="K112" s="30"/>
    </row>
    <row r="113" spans="1:13">
      <c r="C113" s="30"/>
      <c r="D113" s="32"/>
      <c r="E113" s="32"/>
      <c r="F113" s="32"/>
      <c r="G113" s="32"/>
      <c r="H113" s="30"/>
      <c r="I113" s="30"/>
      <c r="J113" s="26"/>
      <c r="K113" s="30"/>
    </row>
    <row r="114" spans="1:13">
      <c r="C114" s="30"/>
      <c r="D114" s="32"/>
      <c r="E114" s="32"/>
      <c r="F114" s="32"/>
      <c r="G114" s="32"/>
      <c r="H114" s="30"/>
      <c r="I114" s="30"/>
      <c r="J114" s="26"/>
      <c r="K114" s="30"/>
    </row>
    <row r="115" spans="1:13">
      <c r="C115" s="30"/>
      <c r="D115" s="32"/>
      <c r="E115" s="32"/>
      <c r="F115" s="32"/>
      <c r="G115" s="32"/>
      <c r="H115" s="30"/>
      <c r="I115" s="30"/>
      <c r="J115" s="26"/>
      <c r="K115" s="30"/>
    </row>
    <row r="116" spans="1:13">
      <c r="A116" s="31"/>
      <c r="B116" s="31"/>
      <c r="C116" s="32"/>
      <c r="D116" s="32"/>
      <c r="E116" s="32"/>
      <c r="F116" s="32"/>
      <c r="G116" s="32"/>
      <c r="H116" s="32"/>
      <c r="I116" s="30"/>
      <c r="J116" s="26"/>
      <c r="K116" s="30"/>
    </row>
    <row r="117" spans="1:13">
      <c r="A117" s="31"/>
      <c r="B117" s="31"/>
      <c r="C117" s="32"/>
      <c r="D117" s="32"/>
      <c r="E117" s="32"/>
      <c r="F117" s="32"/>
      <c r="G117" s="32"/>
      <c r="H117" s="32"/>
      <c r="I117" s="30"/>
      <c r="J117" s="26"/>
      <c r="K117" s="30"/>
    </row>
    <row r="118" spans="1:13">
      <c r="A118" s="31"/>
      <c r="B118" s="31"/>
      <c r="C118" s="32"/>
      <c r="D118" s="32"/>
      <c r="E118" s="32"/>
      <c r="F118" s="32"/>
      <c r="G118" s="32"/>
      <c r="H118" s="32"/>
      <c r="I118" s="30"/>
      <c r="J118" s="26"/>
      <c r="K118" s="30"/>
    </row>
    <row r="119" spans="1:13">
      <c r="A119" s="31"/>
      <c r="B119" s="31"/>
      <c r="C119" s="32"/>
      <c r="D119" s="32"/>
      <c r="E119" s="32"/>
      <c r="F119" s="32"/>
      <c r="G119" s="32"/>
      <c r="H119" s="32"/>
      <c r="I119" s="30"/>
      <c r="J119" s="26"/>
      <c r="K119" s="30"/>
    </row>
    <row r="120" spans="1:13">
      <c r="A120" s="31"/>
      <c r="B120" s="31"/>
      <c r="C120" s="32"/>
      <c r="D120" s="32"/>
      <c r="E120" s="32"/>
      <c r="F120" s="32"/>
      <c r="G120" s="32"/>
      <c r="H120" s="32"/>
      <c r="I120" s="30"/>
      <c r="J120" s="26"/>
      <c r="K120" s="30"/>
    </row>
    <row r="121" spans="1:13">
      <c r="A121" s="31"/>
      <c r="B121" s="31"/>
      <c r="C121" s="32"/>
      <c r="D121" s="32"/>
      <c r="E121" s="32"/>
      <c r="F121" s="32"/>
      <c r="G121" s="32"/>
      <c r="H121" s="32"/>
      <c r="I121" s="30"/>
      <c r="J121" s="26"/>
      <c r="K121" s="30"/>
      <c r="L121" s="31"/>
      <c r="M121" s="31"/>
    </row>
    <row r="122" spans="1:13">
      <c r="A122" s="31"/>
      <c r="B122" s="31"/>
      <c r="C122" s="32"/>
      <c r="D122" s="32"/>
      <c r="E122" s="32"/>
      <c r="F122" s="32"/>
      <c r="G122" s="32"/>
      <c r="H122" s="32"/>
      <c r="I122" s="30"/>
      <c r="J122" s="26"/>
      <c r="K122" s="30"/>
      <c r="L122" s="31"/>
      <c r="M122" s="31"/>
    </row>
    <row r="123" spans="1:13">
      <c r="C123" s="30"/>
      <c r="D123" s="32"/>
      <c r="E123" s="32"/>
      <c r="F123" s="32"/>
      <c r="G123" s="32"/>
      <c r="H123" s="30"/>
      <c r="I123" s="30"/>
      <c r="J123" s="26"/>
      <c r="K123" s="30"/>
      <c r="L123" s="31"/>
      <c r="M123" s="31"/>
    </row>
    <row r="124" spans="1:13">
      <c r="A124" s="31"/>
      <c r="B124" s="31"/>
      <c r="C124" s="32"/>
      <c r="D124" s="32"/>
      <c r="E124" s="32"/>
      <c r="F124" s="32"/>
      <c r="G124" s="32"/>
      <c r="H124" s="32"/>
      <c r="I124" s="30"/>
      <c r="J124" s="26"/>
      <c r="K124" s="30"/>
      <c r="L124" s="31"/>
      <c r="M124" s="31"/>
    </row>
    <row r="127" spans="1:13">
      <c r="A127" s="31"/>
      <c r="B127" s="31"/>
      <c r="C127" s="32"/>
      <c r="D127" s="32"/>
      <c r="E127" s="32"/>
      <c r="F127" s="32"/>
      <c r="G127" s="32"/>
      <c r="H127" s="32"/>
      <c r="I127" s="30"/>
      <c r="J127" s="26"/>
      <c r="K127" s="30"/>
      <c r="L127" s="31"/>
      <c r="M127" s="31"/>
    </row>
    <row r="128" spans="1:13">
      <c r="A128" s="31"/>
      <c r="B128" s="31"/>
      <c r="C128" s="32"/>
      <c r="D128" s="32"/>
      <c r="E128" s="32"/>
      <c r="F128" s="32"/>
      <c r="G128" s="32"/>
      <c r="H128" s="32"/>
      <c r="I128" s="32"/>
      <c r="J128" s="5"/>
      <c r="K128" s="32"/>
      <c r="L128" s="31"/>
      <c r="M128" s="31"/>
    </row>
    <row r="129" spans="1:21" s="31" customFormat="1">
      <c r="C129" s="32"/>
      <c r="D129" s="32"/>
      <c r="E129" s="32"/>
      <c r="F129" s="32"/>
      <c r="G129" s="32"/>
      <c r="H129" s="32"/>
      <c r="I129" s="32"/>
      <c r="J129" s="5"/>
      <c r="K129" s="32"/>
      <c r="N129" s="29"/>
      <c r="O129" s="29"/>
      <c r="P129" s="29"/>
      <c r="Q129" s="29"/>
      <c r="R129" s="29"/>
      <c r="S129" s="29"/>
      <c r="T129" s="29"/>
      <c r="U129" s="29"/>
    </row>
    <row r="130" spans="1:21" s="31" customFormat="1">
      <c r="C130" s="32"/>
      <c r="D130" s="32"/>
      <c r="E130" s="32"/>
      <c r="F130" s="32"/>
      <c r="G130" s="32"/>
      <c r="H130" s="32"/>
      <c r="I130" s="32"/>
      <c r="J130" s="5"/>
      <c r="K130" s="32"/>
      <c r="L130" s="29"/>
      <c r="M130" s="29"/>
      <c r="N130" s="29"/>
      <c r="R130" s="29"/>
      <c r="S130" s="29"/>
      <c r="T130" s="29"/>
      <c r="U130" s="29"/>
    </row>
    <row r="131" spans="1:21" s="31" customFormat="1">
      <c r="C131" s="32"/>
      <c r="D131" s="32"/>
      <c r="E131" s="32"/>
      <c r="F131" s="32"/>
      <c r="G131" s="32"/>
      <c r="H131" s="32"/>
      <c r="I131" s="32"/>
      <c r="J131" s="5"/>
      <c r="K131" s="32"/>
    </row>
    <row r="132" spans="1:21" s="31" customFormat="1">
      <c r="C132" s="32"/>
      <c r="D132" s="32"/>
      <c r="E132" s="32"/>
      <c r="F132" s="32"/>
      <c r="G132" s="32"/>
      <c r="H132" s="32"/>
      <c r="I132" s="32"/>
      <c r="J132" s="5"/>
      <c r="K132" s="32"/>
    </row>
    <row r="133" spans="1:21" s="31" customFormat="1">
      <c r="C133" s="32"/>
      <c r="D133" s="32"/>
      <c r="E133" s="32"/>
      <c r="F133" s="32"/>
      <c r="G133" s="32"/>
      <c r="H133" s="32"/>
      <c r="I133" s="32"/>
      <c r="J133" s="5"/>
      <c r="K133" s="32"/>
    </row>
    <row r="134" spans="1:21" s="31" customFormat="1">
      <c r="C134" s="32"/>
      <c r="D134" s="32"/>
      <c r="E134" s="32"/>
      <c r="F134" s="32"/>
      <c r="G134" s="32"/>
      <c r="H134" s="32"/>
      <c r="I134" s="32"/>
      <c r="J134" s="5"/>
      <c r="K134" s="32"/>
    </row>
    <row r="135" spans="1:21" s="31" customFormat="1">
      <c r="C135" s="32"/>
      <c r="D135" s="32"/>
      <c r="E135" s="32"/>
      <c r="F135" s="32"/>
      <c r="G135" s="32"/>
      <c r="H135" s="32"/>
      <c r="I135" s="30"/>
      <c r="J135" s="26"/>
      <c r="K135" s="30"/>
    </row>
    <row r="136" spans="1:21">
      <c r="A136" s="31"/>
      <c r="B136" s="31"/>
      <c r="C136" s="32"/>
      <c r="D136" s="32"/>
      <c r="E136" s="32"/>
      <c r="F136" s="32"/>
      <c r="G136" s="32"/>
      <c r="H136" s="32"/>
      <c r="I136" s="32"/>
      <c r="J136" s="5"/>
      <c r="K136" s="32"/>
      <c r="L136" s="31"/>
      <c r="M136" s="31"/>
      <c r="N136" s="31"/>
      <c r="O136" s="31"/>
      <c r="P136" s="31"/>
      <c r="Q136" s="31"/>
      <c r="R136" s="31"/>
      <c r="S136" s="31"/>
      <c r="T136" s="31"/>
      <c r="U136" s="31"/>
    </row>
    <row r="137" spans="1:21" s="31" customFormat="1">
      <c r="C137" s="32"/>
      <c r="D137" s="32"/>
      <c r="E137" s="32"/>
      <c r="F137" s="32"/>
      <c r="G137" s="32"/>
      <c r="H137" s="32"/>
      <c r="I137" s="32"/>
      <c r="J137" s="5"/>
      <c r="K137" s="32"/>
      <c r="O137" s="29"/>
      <c r="P137" s="29"/>
      <c r="Q137" s="29"/>
    </row>
    <row r="138" spans="1:21" s="31" customFormat="1">
      <c r="C138" s="32"/>
      <c r="D138" s="32"/>
      <c r="E138" s="32"/>
      <c r="F138" s="32"/>
      <c r="G138" s="32"/>
      <c r="H138" s="32"/>
      <c r="I138" s="32"/>
      <c r="J138" s="5"/>
      <c r="K138" s="32"/>
      <c r="N138" s="29"/>
      <c r="R138" s="29"/>
      <c r="S138" s="29"/>
      <c r="T138" s="29"/>
      <c r="U138" s="29"/>
    </row>
    <row r="139" spans="1:21" s="31" customFormat="1">
      <c r="C139" s="32"/>
      <c r="D139" s="32"/>
      <c r="E139" s="32"/>
      <c r="F139" s="32"/>
      <c r="G139" s="32"/>
      <c r="H139" s="32"/>
      <c r="I139" s="32"/>
      <c r="J139" s="5"/>
      <c r="K139" s="32"/>
    </row>
    <row r="140" spans="1:21" s="31" customFormat="1">
      <c r="C140" s="32"/>
      <c r="D140" s="32"/>
      <c r="E140" s="32"/>
      <c r="F140" s="32"/>
      <c r="G140" s="32"/>
      <c r="H140" s="32"/>
      <c r="I140" s="32"/>
      <c r="J140" s="5"/>
      <c r="K140" s="32"/>
    </row>
    <row r="141" spans="1:21" s="31" customFormat="1">
      <c r="C141" s="32"/>
      <c r="D141" s="32"/>
      <c r="E141" s="32"/>
      <c r="F141" s="32"/>
      <c r="G141" s="32"/>
      <c r="H141" s="32"/>
      <c r="I141" s="32"/>
      <c r="J141" s="5"/>
      <c r="K141" s="32"/>
    </row>
    <row r="142" spans="1:21" s="31" customFormat="1">
      <c r="C142" s="32"/>
      <c r="D142" s="32"/>
      <c r="E142" s="32"/>
      <c r="F142" s="32"/>
      <c r="G142" s="32"/>
      <c r="H142" s="32"/>
      <c r="I142" s="32"/>
      <c r="J142" s="5"/>
      <c r="K142" s="32"/>
    </row>
    <row r="143" spans="1:21" s="31" customFormat="1">
      <c r="C143" s="32"/>
      <c r="D143" s="32"/>
      <c r="E143" s="32"/>
      <c r="F143" s="32"/>
      <c r="G143" s="32"/>
      <c r="H143" s="32"/>
      <c r="I143" s="32"/>
      <c r="J143" s="5"/>
      <c r="K143" s="32"/>
    </row>
    <row r="144" spans="1:21" s="31" customFormat="1">
      <c r="C144" s="32"/>
      <c r="D144" s="32"/>
      <c r="E144" s="32"/>
      <c r="F144" s="32"/>
      <c r="G144" s="32"/>
      <c r="H144" s="32"/>
      <c r="I144" s="32"/>
      <c r="J144" s="5"/>
      <c r="K144" s="32"/>
    </row>
    <row r="145" spans="1:11" s="31" customFormat="1">
      <c r="C145" s="32"/>
      <c r="D145" s="32"/>
      <c r="E145" s="32"/>
      <c r="F145" s="32"/>
      <c r="G145" s="32"/>
      <c r="H145" s="32"/>
      <c r="I145" s="32"/>
      <c r="J145" s="5"/>
      <c r="K145" s="32"/>
    </row>
    <row r="146" spans="1:11" s="31" customFormat="1">
      <c r="C146" s="32"/>
      <c r="D146" s="32"/>
      <c r="E146" s="32"/>
      <c r="F146" s="32"/>
      <c r="G146" s="32"/>
      <c r="H146" s="32"/>
      <c r="I146" s="32"/>
      <c r="J146" s="5"/>
      <c r="K146" s="32"/>
    </row>
    <row r="147" spans="1:11" s="31" customFormat="1">
      <c r="C147" s="32"/>
      <c r="D147" s="32"/>
      <c r="E147" s="32"/>
      <c r="F147" s="32"/>
      <c r="G147" s="32"/>
      <c r="H147" s="32"/>
      <c r="I147" s="32"/>
      <c r="J147" s="5"/>
      <c r="K147" s="32"/>
    </row>
    <row r="148" spans="1:11" s="31" customFormat="1">
      <c r="C148" s="32"/>
      <c r="D148" s="32"/>
      <c r="E148" s="32"/>
      <c r="F148" s="32"/>
      <c r="G148" s="32"/>
      <c r="H148" s="32"/>
      <c r="I148" s="32"/>
      <c r="J148" s="5"/>
      <c r="K148" s="32"/>
    </row>
    <row r="149" spans="1:11" s="31" customFormat="1">
      <c r="C149" s="32"/>
      <c r="D149" s="32"/>
      <c r="E149" s="32"/>
      <c r="F149" s="32"/>
      <c r="G149" s="32"/>
      <c r="H149" s="32"/>
      <c r="I149" s="32"/>
      <c r="J149" s="5"/>
      <c r="K149" s="32"/>
    </row>
    <row r="150" spans="1:11" s="31" customFormat="1">
      <c r="C150" s="32"/>
      <c r="D150" s="32"/>
      <c r="E150" s="32"/>
      <c r="F150" s="32"/>
      <c r="G150" s="32"/>
      <c r="H150" s="32"/>
      <c r="I150" s="32"/>
      <c r="J150" s="5"/>
      <c r="K150" s="32"/>
    </row>
    <row r="151" spans="1:11" s="31" customFormat="1">
      <c r="C151" s="32"/>
      <c r="D151" s="32"/>
      <c r="E151" s="32"/>
      <c r="F151" s="32"/>
      <c r="G151" s="32"/>
      <c r="H151" s="32"/>
      <c r="I151" s="32"/>
      <c r="J151" s="5"/>
      <c r="K151" s="32"/>
    </row>
    <row r="152" spans="1:11" s="31" customFormat="1">
      <c r="C152" s="32"/>
      <c r="D152" s="32"/>
      <c r="E152" s="32"/>
      <c r="F152" s="32"/>
      <c r="G152" s="32"/>
      <c r="H152" s="32"/>
      <c r="I152" s="32"/>
      <c r="J152" s="5"/>
      <c r="K152" s="32"/>
    </row>
    <row r="153" spans="1:11" s="31" customFormat="1">
      <c r="C153" s="32"/>
      <c r="D153" s="32"/>
      <c r="E153" s="32"/>
      <c r="F153" s="32"/>
      <c r="G153" s="32"/>
      <c r="H153" s="32"/>
      <c r="I153" s="32"/>
      <c r="J153" s="5"/>
      <c r="K153" s="32"/>
    </row>
    <row r="154" spans="1:11" s="31" customFormat="1">
      <c r="C154" s="32"/>
      <c r="D154" s="32"/>
      <c r="E154" s="32"/>
      <c r="F154" s="32"/>
      <c r="G154" s="32"/>
      <c r="H154" s="32"/>
      <c r="I154" s="32"/>
      <c r="J154" s="5"/>
      <c r="K154" s="32"/>
    </row>
    <row r="155" spans="1:11" s="31" customFormat="1">
      <c r="C155" s="32"/>
      <c r="D155" s="32"/>
      <c r="E155" s="32"/>
      <c r="F155" s="32"/>
      <c r="G155" s="32"/>
      <c r="H155" s="32"/>
      <c r="I155" s="32"/>
      <c r="J155" s="5"/>
      <c r="K155" s="32"/>
    </row>
    <row r="156" spans="1:11" s="31" customFormat="1">
      <c r="C156" s="32"/>
      <c r="D156" s="32"/>
      <c r="E156" s="32"/>
      <c r="F156" s="32"/>
      <c r="G156" s="32"/>
      <c r="H156" s="32"/>
      <c r="I156" s="32"/>
      <c r="J156" s="5"/>
      <c r="K156" s="32"/>
    </row>
    <row r="157" spans="1:11" s="31" customFormat="1">
      <c r="C157" s="32"/>
      <c r="D157" s="32"/>
      <c r="E157" s="32"/>
      <c r="F157" s="32"/>
      <c r="G157" s="32"/>
      <c r="H157" s="32"/>
      <c r="I157" s="32"/>
      <c r="J157" s="5"/>
      <c r="K157" s="32"/>
    </row>
    <row r="158" spans="1:11" s="31" customFormat="1">
      <c r="C158" s="32"/>
      <c r="D158" s="32"/>
      <c r="E158" s="32"/>
      <c r="F158" s="32"/>
      <c r="G158" s="32"/>
      <c r="H158" s="32"/>
      <c r="I158" s="32"/>
      <c r="J158" s="5"/>
      <c r="K158" s="32"/>
    </row>
    <row r="159" spans="1:11" s="31" customFormat="1">
      <c r="A159" s="29"/>
      <c r="B159" s="29"/>
      <c r="C159" s="30"/>
      <c r="D159" s="32"/>
      <c r="E159" s="32"/>
      <c r="F159" s="32"/>
      <c r="G159" s="32"/>
      <c r="H159" s="30"/>
      <c r="I159" s="32"/>
      <c r="J159" s="5"/>
      <c r="K159" s="32"/>
    </row>
    <row r="160" spans="1:11" s="31" customFormat="1">
      <c r="C160" s="32"/>
      <c r="D160" s="32"/>
      <c r="E160" s="32"/>
      <c r="F160" s="32"/>
      <c r="G160" s="32"/>
      <c r="H160" s="32"/>
      <c r="I160" s="32"/>
      <c r="J160" s="5"/>
      <c r="K160" s="32"/>
    </row>
    <row r="161" spans="1:21" s="31" customFormat="1">
      <c r="A161" s="29"/>
      <c r="B161" s="29"/>
      <c r="C161" s="30"/>
      <c r="D161" s="32"/>
      <c r="E161" s="32"/>
      <c r="F161" s="32"/>
      <c r="G161" s="32"/>
      <c r="H161" s="30"/>
      <c r="I161" s="32"/>
      <c r="J161" s="5"/>
      <c r="K161" s="32"/>
    </row>
    <row r="162" spans="1:21" s="31" customFormat="1">
      <c r="C162" s="32"/>
      <c r="D162" s="32"/>
      <c r="E162" s="32"/>
      <c r="F162" s="32"/>
      <c r="G162" s="32"/>
      <c r="H162" s="32"/>
      <c r="I162" s="32"/>
      <c r="J162" s="5"/>
      <c r="K162" s="32"/>
    </row>
    <row r="163" spans="1:21" s="31" customFormat="1">
      <c r="C163" s="32"/>
      <c r="D163" s="32"/>
      <c r="E163" s="32"/>
      <c r="F163" s="32"/>
      <c r="G163" s="32"/>
      <c r="H163" s="32"/>
      <c r="I163" s="32"/>
      <c r="J163" s="5"/>
      <c r="K163" s="32"/>
    </row>
    <row r="164" spans="1:21" s="31" customFormat="1">
      <c r="C164" s="32"/>
      <c r="D164" s="32"/>
      <c r="E164" s="32"/>
      <c r="F164" s="32"/>
      <c r="G164" s="32"/>
      <c r="H164" s="32"/>
      <c r="I164" s="32"/>
      <c r="J164" s="5"/>
      <c r="K164" s="32"/>
      <c r="L164" s="29"/>
      <c r="M164" s="29"/>
    </row>
    <row r="165" spans="1:21" s="31" customFormat="1">
      <c r="C165" s="32"/>
      <c r="D165" s="32"/>
      <c r="E165" s="32"/>
      <c r="F165" s="32"/>
      <c r="G165" s="32"/>
      <c r="H165" s="32"/>
      <c r="I165" s="32"/>
      <c r="J165" s="5"/>
      <c r="K165" s="32"/>
    </row>
    <row r="166" spans="1:21" s="31" customFormat="1">
      <c r="C166" s="32"/>
      <c r="D166" s="32"/>
      <c r="E166" s="32"/>
      <c r="F166" s="32"/>
      <c r="G166" s="32"/>
      <c r="H166" s="32"/>
      <c r="I166" s="32"/>
      <c r="J166" s="5"/>
      <c r="K166" s="32"/>
      <c r="L166" s="29"/>
      <c r="M166" s="29"/>
    </row>
    <row r="167" spans="1:21" s="31" customFormat="1">
      <c r="C167" s="32"/>
      <c r="D167" s="32"/>
      <c r="E167" s="32"/>
      <c r="F167" s="32"/>
      <c r="G167" s="32"/>
      <c r="H167" s="32"/>
      <c r="I167" s="32"/>
      <c r="J167" s="5"/>
      <c r="K167" s="32"/>
    </row>
    <row r="168" spans="1:21" s="31" customFormat="1">
      <c r="C168" s="32"/>
      <c r="D168" s="32"/>
      <c r="E168" s="32"/>
      <c r="F168" s="32"/>
      <c r="G168" s="32"/>
      <c r="H168" s="32"/>
      <c r="I168" s="32"/>
      <c r="J168" s="5"/>
      <c r="K168" s="32"/>
    </row>
    <row r="169" spans="1:21" s="31" customFormat="1">
      <c r="A169" s="29"/>
      <c r="B169" s="29"/>
      <c r="C169" s="30"/>
      <c r="D169" s="32"/>
      <c r="E169" s="32"/>
      <c r="F169" s="32"/>
      <c r="G169" s="32"/>
      <c r="H169" s="30"/>
      <c r="I169" s="30"/>
      <c r="J169" s="26"/>
      <c r="K169" s="30"/>
    </row>
    <row r="170" spans="1:21">
      <c r="A170" s="31"/>
      <c r="B170" s="31"/>
      <c r="C170" s="32"/>
      <c r="D170" s="32"/>
      <c r="E170" s="32"/>
      <c r="F170" s="32"/>
      <c r="G170" s="32"/>
      <c r="H170" s="32"/>
      <c r="I170" s="32"/>
      <c r="J170" s="5"/>
      <c r="K170" s="32"/>
      <c r="L170" s="31"/>
      <c r="M170" s="31"/>
      <c r="N170" s="31"/>
      <c r="O170" s="31"/>
      <c r="P170" s="31"/>
      <c r="Q170" s="31"/>
      <c r="R170" s="31"/>
      <c r="S170" s="31"/>
      <c r="T170" s="31"/>
      <c r="U170" s="31"/>
    </row>
    <row r="171" spans="1:21" s="31" customFormat="1">
      <c r="A171" s="29"/>
      <c r="B171" s="29"/>
      <c r="C171" s="30"/>
      <c r="D171" s="32"/>
      <c r="E171" s="32"/>
      <c r="F171" s="32"/>
      <c r="G171" s="32"/>
      <c r="H171" s="30"/>
      <c r="I171" s="30"/>
      <c r="J171" s="26"/>
      <c r="K171" s="30"/>
      <c r="O171" s="29"/>
      <c r="P171" s="29"/>
      <c r="Q171" s="29"/>
    </row>
    <row r="172" spans="1:21">
      <c r="A172" s="31"/>
      <c r="B172" s="31"/>
      <c r="C172" s="32"/>
      <c r="D172" s="32"/>
      <c r="E172" s="32"/>
      <c r="F172" s="32"/>
      <c r="G172" s="32"/>
      <c r="H172" s="32"/>
      <c r="I172" s="32"/>
      <c r="J172" s="5"/>
      <c r="K172" s="32"/>
      <c r="L172" s="31"/>
      <c r="M172" s="31"/>
      <c r="O172" s="31"/>
      <c r="P172" s="31"/>
      <c r="Q172" s="31"/>
    </row>
    <row r="173" spans="1:21" s="31" customFormat="1">
      <c r="C173" s="32"/>
      <c r="D173" s="32"/>
      <c r="E173" s="32"/>
      <c r="F173" s="32"/>
      <c r="G173" s="32"/>
      <c r="H173" s="32"/>
      <c r="I173" s="32"/>
      <c r="J173" s="5"/>
      <c r="K173" s="32"/>
      <c r="O173" s="29"/>
      <c r="P173" s="29"/>
      <c r="Q173" s="29"/>
    </row>
    <row r="174" spans="1:21" s="31" customFormat="1">
      <c r="C174" s="32"/>
      <c r="D174" s="32"/>
      <c r="E174" s="32"/>
      <c r="F174" s="32"/>
      <c r="G174" s="32"/>
      <c r="H174" s="32"/>
      <c r="I174" s="32"/>
      <c r="J174" s="5"/>
      <c r="K174" s="32"/>
      <c r="L174" s="29"/>
      <c r="M174" s="29"/>
      <c r="N174" s="29"/>
      <c r="R174" s="29"/>
      <c r="S174" s="29"/>
      <c r="T174" s="29"/>
      <c r="U174" s="29"/>
    </row>
    <row r="175" spans="1:21" s="31" customFormat="1">
      <c r="C175" s="32"/>
      <c r="D175" s="32"/>
      <c r="E175" s="32"/>
      <c r="F175" s="32"/>
      <c r="G175" s="32"/>
      <c r="H175" s="32"/>
      <c r="I175" s="32"/>
      <c r="J175" s="5"/>
      <c r="K175" s="32"/>
    </row>
    <row r="176" spans="1:21" s="31" customFormat="1">
      <c r="C176" s="32"/>
      <c r="D176" s="32"/>
      <c r="E176" s="32"/>
      <c r="F176" s="32"/>
      <c r="G176" s="32"/>
      <c r="H176" s="32"/>
      <c r="I176" s="32"/>
      <c r="J176" s="5"/>
      <c r="K176" s="32"/>
      <c r="L176" s="29"/>
      <c r="M176" s="29"/>
    </row>
    <row r="177" spans="1:21" s="31" customFormat="1">
      <c r="C177" s="32"/>
      <c r="D177" s="32"/>
      <c r="E177" s="32"/>
      <c r="F177" s="32"/>
      <c r="G177" s="32"/>
      <c r="H177" s="32"/>
      <c r="I177" s="32"/>
      <c r="J177" s="5"/>
      <c r="K177" s="32"/>
    </row>
    <row r="178" spans="1:21" s="31" customFormat="1">
      <c r="A178" s="29"/>
      <c r="B178" s="29"/>
      <c r="C178" s="30"/>
      <c r="D178" s="32"/>
      <c r="E178" s="32"/>
      <c r="F178" s="32"/>
      <c r="G178" s="32"/>
      <c r="H178" s="30"/>
      <c r="I178" s="32"/>
      <c r="J178" s="5"/>
      <c r="K178" s="32"/>
    </row>
    <row r="179" spans="1:21" s="31" customFormat="1">
      <c r="C179" s="32"/>
      <c r="D179" s="32"/>
      <c r="E179" s="32"/>
      <c r="F179" s="32"/>
      <c r="G179" s="32"/>
      <c r="H179" s="32"/>
      <c r="I179" s="30"/>
      <c r="J179" s="26"/>
      <c r="K179" s="30"/>
    </row>
    <row r="180" spans="1:21">
      <c r="A180" s="31"/>
      <c r="B180" s="31"/>
      <c r="C180" s="32"/>
      <c r="D180" s="32"/>
      <c r="E180" s="32"/>
      <c r="F180" s="32"/>
      <c r="G180" s="32"/>
      <c r="H180" s="32"/>
      <c r="I180" s="32"/>
      <c r="J180" s="5"/>
      <c r="K180" s="32"/>
      <c r="L180" s="31"/>
      <c r="M180" s="31"/>
      <c r="N180" s="31"/>
      <c r="O180" s="31"/>
      <c r="P180" s="31"/>
      <c r="Q180" s="31"/>
      <c r="R180" s="31"/>
      <c r="S180" s="31"/>
      <c r="T180" s="31"/>
      <c r="U180" s="31"/>
    </row>
    <row r="181" spans="1:21" s="31" customFormat="1">
      <c r="A181" s="29"/>
      <c r="B181" s="29"/>
      <c r="C181" s="30"/>
      <c r="D181" s="32"/>
      <c r="E181" s="32"/>
      <c r="F181" s="32"/>
      <c r="G181" s="32"/>
      <c r="H181" s="30"/>
      <c r="I181" s="30"/>
      <c r="J181" s="26"/>
      <c r="K181" s="30"/>
      <c r="O181" s="29"/>
      <c r="P181" s="29"/>
      <c r="Q181" s="29"/>
    </row>
    <row r="182" spans="1:21">
      <c r="C182" s="30"/>
      <c r="D182" s="32"/>
      <c r="E182" s="32"/>
      <c r="F182" s="32"/>
      <c r="G182" s="32"/>
      <c r="H182" s="30"/>
      <c r="I182" s="32"/>
      <c r="J182" s="5"/>
      <c r="K182" s="32"/>
      <c r="L182" s="31"/>
      <c r="M182" s="31"/>
      <c r="O182" s="31"/>
      <c r="P182" s="31"/>
      <c r="Q182" s="31"/>
    </row>
    <row r="183" spans="1:21" s="31" customFormat="1">
      <c r="A183" s="29"/>
      <c r="B183" s="29"/>
      <c r="C183" s="30"/>
      <c r="D183" s="32"/>
      <c r="E183" s="32"/>
      <c r="F183" s="32"/>
      <c r="G183" s="32"/>
      <c r="H183" s="30"/>
      <c r="I183" s="32"/>
      <c r="J183" s="5"/>
      <c r="K183" s="32"/>
      <c r="L183" s="29"/>
      <c r="M183" s="29"/>
      <c r="O183" s="29"/>
      <c r="P183" s="29"/>
      <c r="Q183" s="29"/>
    </row>
    <row r="184" spans="1:21" s="31" customFormat="1">
      <c r="A184" s="29"/>
      <c r="B184" s="29"/>
      <c r="C184" s="30"/>
      <c r="D184" s="32"/>
      <c r="E184" s="32"/>
      <c r="F184" s="32"/>
      <c r="G184" s="32"/>
      <c r="H184" s="30"/>
      <c r="I184" s="32"/>
      <c r="J184" s="5"/>
      <c r="K184" s="32"/>
      <c r="N184" s="29"/>
      <c r="R184" s="29"/>
      <c r="S184" s="29"/>
      <c r="T184" s="29"/>
      <c r="U184" s="29"/>
    </row>
    <row r="185" spans="1:21" s="31" customFormat="1">
      <c r="A185" s="29"/>
      <c r="B185" s="29"/>
      <c r="C185" s="30"/>
      <c r="D185" s="32"/>
      <c r="E185" s="32"/>
      <c r="F185" s="32"/>
      <c r="G185" s="32"/>
      <c r="H185" s="30"/>
      <c r="I185" s="32"/>
      <c r="J185" s="5"/>
      <c r="K185" s="32"/>
    </row>
    <row r="186" spans="1:21" s="31" customFormat="1">
      <c r="A186" s="29"/>
      <c r="B186" s="29"/>
      <c r="C186" s="30"/>
      <c r="D186" s="32"/>
      <c r="E186" s="32"/>
      <c r="F186" s="32"/>
      <c r="G186" s="32"/>
      <c r="H186" s="30"/>
      <c r="I186" s="32"/>
      <c r="J186" s="5"/>
      <c r="K186" s="32"/>
      <c r="L186" s="29"/>
      <c r="M186" s="29"/>
    </row>
    <row r="187" spans="1:21" s="31" customFormat="1">
      <c r="A187" s="29"/>
      <c r="B187" s="29"/>
      <c r="C187" s="30"/>
      <c r="D187" s="32"/>
      <c r="E187" s="32"/>
      <c r="F187" s="32"/>
      <c r="G187" s="32"/>
      <c r="H187" s="30"/>
      <c r="I187" s="32"/>
      <c r="J187" s="5"/>
      <c r="K187" s="32"/>
      <c r="L187" s="29"/>
      <c r="M187" s="29"/>
    </row>
    <row r="188" spans="1:21" s="31" customFormat="1">
      <c r="A188" s="29"/>
      <c r="B188" s="29"/>
      <c r="C188" s="30"/>
      <c r="D188" s="32"/>
      <c r="E188" s="32"/>
      <c r="F188" s="32"/>
      <c r="G188" s="32"/>
      <c r="H188" s="30"/>
      <c r="I188" s="30"/>
      <c r="J188" s="26"/>
      <c r="K188" s="30"/>
      <c r="L188" s="29"/>
      <c r="M188" s="29"/>
    </row>
    <row r="189" spans="1:21">
      <c r="C189" s="30"/>
      <c r="D189" s="32"/>
      <c r="E189" s="32"/>
      <c r="F189" s="32"/>
      <c r="G189" s="32"/>
      <c r="H189" s="30"/>
      <c r="I189" s="32"/>
      <c r="J189" s="5"/>
      <c r="K189" s="32"/>
      <c r="N189" s="31"/>
      <c r="O189" s="31"/>
      <c r="P189" s="31"/>
      <c r="Q189" s="31"/>
      <c r="R189" s="31"/>
      <c r="S189" s="31"/>
      <c r="T189" s="31"/>
      <c r="U189" s="31"/>
    </row>
    <row r="190" spans="1:21" s="31" customFormat="1">
      <c r="A190" s="29"/>
      <c r="B190" s="29"/>
      <c r="C190" s="30"/>
      <c r="D190" s="32"/>
      <c r="E190" s="32"/>
      <c r="F190" s="32"/>
      <c r="G190" s="32"/>
      <c r="H190" s="30"/>
      <c r="I190" s="32"/>
      <c r="J190" s="5"/>
      <c r="K190" s="32"/>
      <c r="L190" s="29"/>
      <c r="M190" s="29"/>
      <c r="O190" s="29"/>
      <c r="P190" s="29"/>
      <c r="Q190" s="29"/>
    </row>
    <row r="191" spans="1:21" s="31" customFormat="1">
      <c r="A191" s="29"/>
      <c r="B191" s="29"/>
      <c r="C191" s="30"/>
      <c r="D191" s="32"/>
      <c r="E191" s="32"/>
      <c r="F191" s="32"/>
      <c r="G191" s="32"/>
      <c r="H191" s="30"/>
      <c r="I191" s="30"/>
      <c r="J191" s="26"/>
      <c r="K191" s="30"/>
      <c r="L191" s="29"/>
      <c r="M191" s="29"/>
      <c r="N191" s="29"/>
      <c r="R191" s="29"/>
      <c r="S191" s="29"/>
      <c r="T191" s="29"/>
      <c r="U191" s="29"/>
    </row>
    <row r="192" spans="1:21">
      <c r="C192" s="30"/>
      <c r="D192" s="32"/>
      <c r="E192" s="32"/>
      <c r="F192" s="32"/>
      <c r="G192" s="32"/>
      <c r="H192" s="30"/>
      <c r="I192" s="30"/>
      <c r="J192" s="26"/>
      <c r="K192" s="30"/>
      <c r="N192" s="31"/>
      <c r="O192" s="31"/>
      <c r="P192" s="31"/>
      <c r="Q192" s="31"/>
      <c r="R192" s="31"/>
      <c r="S192" s="31"/>
      <c r="T192" s="31"/>
      <c r="U192" s="31"/>
    </row>
    <row r="193" spans="14:21">
      <c r="N193" s="31"/>
      <c r="R193" s="31"/>
      <c r="S193" s="31"/>
      <c r="T193" s="31"/>
      <c r="U193" s="31"/>
    </row>
  </sheetData>
  <sheetProtection algorithmName="SHA-512" hashValue="Vy4xWJbtz4ryO59c2HbVgaQUhjykqIpFzA+YH5uT9P2r8IXcX76CUtAsw8gd8NvU5UnWcNIzadXKNXg7PEuAJg==" saltValue="qXN4r9RsSRRFRx0sNhbSEQ==" spinCount="100000" sheet="1" formatCells="0" formatColumns="0" formatRows="0" insertHyperlinks="0" sort="0" autoFilter="0" pivotTables="0"/>
  <mergeCells count="7">
    <mergeCell ref="P39:S42"/>
    <mergeCell ref="A2:I2"/>
    <mergeCell ref="K2:U2"/>
    <mergeCell ref="K3:U3"/>
    <mergeCell ref="A19:I19"/>
    <mergeCell ref="K19:U19"/>
    <mergeCell ref="L11:U11"/>
  </mergeCells>
  <pageMargins left="0.25" right="0.25" top="0.5" bottom="0.5" header="0.3" footer="0.3"/>
  <pageSetup scale="74" fitToWidth="0" orientation="portrait" horizontalDpi="300" verticalDpi="300" r:id="rId1"/>
  <headerFooter alignWithMargins="0"/>
  <colBreaks count="3" manualBreakCount="3">
    <brk id="9" max="1048575" man="1"/>
    <brk id="10" max="1048575" man="1"/>
    <brk id="21" max="1048575"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83B240"/>
  </sheetPr>
  <dimension ref="A1:W193"/>
  <sheetViews>
    <sheetView topLeftCell="A10" zoomScaleNormal="100" zoomScaleSheetLayoutView="50" workbookViewId="0">
      <selection activeCell="G22" sqref="G22"/>
    </sheetView>
  </sheetViews>
  <sheetFormatPr defaultRowHeight="12.75"/>
  <cols>
    <col min="1" max="1" width="11.7109375" style="29" customWidth="1"/>
    <col min="2" max="5" width="12.85546875" style="29" customWidth="1"/>
    <col min="6" max="6" width="1.7109375" style="29" customWidth="1"/>
    <col min="7" max="9" width="12.85546875" style="29" customWidth="1"/>
    <col min="10" max="10" width="4.42578125" style="20" customWidth="1"/>
    <col min="11" max="11" width="2.7109375" style="29" customWidth="1"/>
    <col min="12" max="12" width="35.7109375" style="29" customWidth="1"/>
    <col min="13" max="13" width="2.5703125" style="29" customWidth="1"/>
    <col min="14" max="20" width="11.85546875" style="29" customWidth="1"/>
    <col min="21" max="21" width="14.140625" style="29" customWidth="1"/>
    <col min="22" max="28" width="11.85546875" style="29" customWidth="1"/>
    <col min="29" max="16384" width="9.140625" style="29"/>
  </cols>
  <sheetData>
    <row r="1" spans="1:21" ht="33" customHeight="1">
      <c r="A1" s="12"/>
      <c r="B1" s="12"/>
      <c r="C1" s="12"/>
      <c r="D1" s="12"/>
      <c r="E1" s="12"/>
      <c r="F1" s="12"/>
      <c r="G1" s="12"/>
      <c r="H1" s="12"/>
      <c r="I1" s="12"/>
      <c r="K1" s="12"/>
      <c r="L1" s="12"/>
      <c r="M1" s="12"/>
      <c r="N1" s="12"/>
      <c r="O1" s="12"/>
      <c r="P1" s="12"/>
      <c r="Q1" s="12"/>
      <c r="R1" s="12"/>
      <c r="S1" s="12"/>
      <c r="T1" s="12"/>
      <c r="U1" s="12"/>
    </row>
    <row r="2" spans="1:21" s="108" customFormat="1" ht="18.75">
      <c r="A2" s="505" t="s">
        <v>137</v>
      </c>
      <c r="B2" s="505"/>
      <c r="C2" s="505"/>
      <c r="D2" s="505"/>
      <c r="E2" s="505"/>
      <c r="F2" s="505"/>
      <c r="G2" s="505"/>
      <c r="H2" s="505"/>
      <c r="I2" s="505"/>
      <c r="J2" s="8"/>
      <c r="K2" s="508" t="s">
        <v>136</v>
      </c>
      <c r="L2" s="508"/>
      <c r="M2" s="508"/>
      <c r="N2" s="508"/>
      <c r="O2" s="508"/>
      <c r="P2" s="508"/>
      <c r="Q2" s="508"/>
      <c r="R2" s="508"/>
      <c r="S2" s="508"/>
      <c r="T2" s="508"/>
      <c r="U2" s="508"/>
    </row>
    <row r="3" spans="1:21" s="108" customFormat="1" ht="18.75">
      <c r="A3" s="145" t="s">
        <v>82</v>
      </c>
      <c r="B3" s="14"/>
      <c r="C3" s="14"/>
      <c r="D3" s="9"/>
      <c r="E3" s="9"/>
      <c r="F3" s="9"/>
      <c r="G3" s="9"/>
      <c r="H3" s="9"/>
      <c r="I3" s="9"/>
      <c r="J3" s="8"/>
      <c r="K3" s="506" t="s">
        <v>157</v>
      </c>
      <c r="L3" s="506"/>
      <c r="M3" s="506"/>
      <c r="N3" s="506"/>
      <c r="O3" s="506"/>
      <c r="P3" s="506"/>
      <c r="Q3" s="506"/>
      <c r="R3" s="506"/>
      <c r="S3" s="506"/>
      <c r="T3" s="506"/>
      <c r="U3" s="506"/>
    </row>
    <row r="4" spans="1:21" ht="15">
      <c r="A4" s="146" t="s">
        <v>165</v>
      </c>
      <c r="B4" s="13"/>
      <c r="C4" s="13"/>
      <c r="D4" s="2"/>
      <c r="E4" s="2"/>
      <c r="F4" s="2"/>
      <c r="G4" s="2"/>
      <c r="H4" s="2"/>
      <c r="I4" s="2"/>
      <c r="J4" s="4"/>
      <c r="K4" s="70" t="s">
        <v>133</v>
      </c>
      <c r="L4" s="71"/>
      <c r="M4" s="72"/>
      <c r="N4" s="72"/>
      <c r="O4" s="72"/>
      <c r="P4" s="72"/>
      <c r="Q4" s="72"/>
      <c r="R4" s="72"/>
      <c r="S4" s="72"/>
      <c r="T4" s="72"/>
      <c r="U4" s="72"/>
    </row>
    <row r="5" spans="1:21">
      <c r="A5" s="166"/>
      <c r="B5" s="166"/>
      <c r="C5" s="166"/>
      <c r="D5" s="166"/>
      <c r="E5" s="166"/>
      <c r="F5" s="166"/>
      <c r="G5" s="166"/>
      <c r="H5" s="37" t="s">
        <v>90</v>
      </c>
      <c r="I5" s="40"/>
      <c r="J5" s="16"/>
      <c r="K5" s="71">
        <v>1</v>
      </c>
      <c r="L5" s="71" t="s">
        <v>160</v>
      </c>
      <c r="M5" s="72"/>
      <c r="N5" s="72"/>
      <c r="O5" s="72"/>
      <c r="P5" s="72"/>
      <c r="Q5" s="72"/>
      <c r="R5" s="72"/>
      <c r="S5" s="72"/>
      <c r="T5" s="72"/>
      <c r="U5" s="72"/>
    </row>
    <row r="6" spans="1:21" s="28" customFormat="1">
      <c r="A6" s="38" t="s">
        <v>15</v>
      </c>
      <c r="B6" s="39"/>
      <c r="C6" s="40"/>
      <c r="D6" s="41"/>
      <c r="E6" s="42" t="s">
        <v>77</v>
      </c>
      <c r="F6" s="40"/>
      <c r="G6" s="42"/>
      <c r="H6" s="44"/>
      <c r="I6" s="44" t="s">
        <v>41</v>
      </c>
      <c r="J6" s="16"/>
      <c r="K6" s="71">
        <v>2</v>
      </c>
      <c r="L6" s="71" t="s">
        <v>144</v>
      </c>
      <c r="M6" s="73"/>
      <c r="N6" s="72"/>
      <c r="O6" s="72"/>
      <c r="P6" s="72"/>
      <c r="Q6" s="73"/>
      <c r="R6" s="73"/>
      <c r="S6" s="73"/>
      <c r="T6" s="73"/>
      <c r="U6" s="73"/>
    </row>
    <row r="7" spans="1:21" s="28" customFormat="1">
      <c r="A7" s="38" t="s">
        <v>98</v>
      </c>
      <c r="B7" s="39"/>
      <c r="C7" s="40"/>
      <c r="D7" s="41"/>
      <c r="E7" s="42" t="s">
        <v>77</v>
      </c>
      <c r="F7" s="40"/>
      <c r="G7" s="42"/>
      <c r="H7" s="44"/>
      <c r="I7" s="44"/>
      <c r="J7" s="16"/>
      <c r="K7" s="70" t="s">
        <v>158</v>
      </c>
      <c r="L7" s="73"/>
      <c r="M7" s="73"/>
      <c r="N7" s="72"/>
      <c r="O7" s="72"/>
      <c r="P7" s="72"/>
      <c r="Q7" s="73"/>
      <c r="R7" s="73"/>
      <c r="S7" s="73"/>
      <c r="T7" s="73"/>
      <c r="U7" s="73"/>
    </row>
    <row r="8" spans="1:21" s="28" customFormat="1">
      <c r="A8" s="40" t="s">
        <v>97</v>
      </c>
      <c r="B8" s="39"/>
      <c r="C8" s="40"/>
      <c r="D8" s="45"/>
      <c r="E8" s="42" t="s">
        <v>80</v>
      </c>
      <c r="F8" s="40"/>
      <c r="G8" s="42"/>
      <c r="H8" s="44"/>
      <c r="I8" s="44"/>
      <c r="J8" s="16"/>
      <c r="K8" s="71">
        <v>1</v>
      </c>
      <c r="L8" s="71" t="s">
        <v>145</v>
      </c>
      <c r="M8" s="73"/>
      <c r="N8" s="72"/>
      <c r="O8" s="72"/>
      <c r="P8" s="72"/>
      <c r="Q8" s="73"/>
      <c r="R8" s="73"/>
      <c r="S8" s="73"/>
      <c r="T8" s="73"/>
      <c r="U8" s="73"/>
    </row>
    <row r="9" spans="1:21" s="28" customFormat="1">
      <c r="A9" s="40" t="s">
        <v>108</v>
      </c>
      <c r="B9" s="39"/>
      <c r="C9" s="46"/>
      <c r="D9" s="202"/>
      <c r="E9" s="42" t="s">
        <v>106</v>
      </c>
      <c r="F9" s="40"/>
      <c r="G9" s="42"/>
      <c r="H9" s="44"/>
      <c r="I9" s="44"/>
      <c r="J9" s="16"/>
      <c r="K9" s="73">
        <v>2</v>
      </c>
      <c r="L9" s="73" t="s">
        <v>176</v>
      </c>
      <c r="M9" s="73"/>
      <c r="N9" s="72"/>
      <c r="O9" s="72"/>
      <c r="P9" s="72"/>
      <c r="Q9" s="73"/>
      <c r="R9" s="73"/>
      <c r="S9" s="73"/>
      <c r="T9" s="73"/>
      <c r="U9" s="73"/>
    </row>
    <row r="10" spans="1:21" s="28" customFormat="1">
      <c r="A10" s="40" t="s">
        <v>78</v>
      </c>
      <c r="B10" s="40"/>
      <c r="C10" s="40"/>
      <c r="D10" s="44" t="s">
        <v>111</v>
      </c>
      <c r="E10" s="42" t="s">
        <v>80</v>
      </c>
      <c r="F10" s="40"/>
      <c r="G10" s="42"/>
      <c r="H10" s="148" t="s">
        <v>107</v>
      </c>
      <c r="I10" s="44"/>
      <c r="J10" s="16"/>
      <c r="K10" s="73">
        <v>3</v>
      </c>
      <c r="L10" s="73" t="s">
        <v>140</v>
      </c>
      <c r="M10" s="73"/>
      <c r="N10" s="72"/>
      <c r="O10" s="72"/>
      <c r="P10" s="72"/>
      <c r="Q10" s="73"/>
      <c r="R10" s="73"/>
      <c r="S10" s="73"/>
      <c r="T10" s="73"/>
      <c r="U10" s="73"/>
    </row>
    <row r="11" spans="1:21" s="28" customFormat="1">
      <c r="A11" s="40" t="s">
        <v>86</v>
      </c>
      <c r="B11" s="209"/>
      <c r="C11" s="209"/>
      <c r="D11" s="183">
        <v>4</v>
      </c>
      <c r="E11" s="48" t="s">
        <v>95</v>
      </c>
      <c r="F11" s="40"/>
      <c r="G11" s="42"/>
      <c r="H11" s="44"/>
      <c r="I11" s="44"/>
      <c r="J11" s="16"/>
      <c r="K11" s="73">
        <v>4</v>
      </c>
      <c r="L11" s="507" t="s">
        <v>135</v>
      </c>
      <c r="M11" s="507"/>
      <c r="N11" s="507"/>
      <c r="O11" s="507"/>
      <c r="P11" s="507"/>
      <c r="Q11" s="507"/>
      <c r="R11" s="507"/>
      <c r="S11" s="507"/>
      <c r="T11" s="507"/>
      <c r="U11" s="507"/>
    </row>
    <row r="12" spans="1:21" s="28" customFormat="1">
      <c r="A12" s="50" t="s">
        <v>79</v>
      </c>
      <c r="B12" s="210"/>
      <c r="C12" s="209"/>
      <c r="D12" s="183">
        <f>4*7</f>
        <v>28</v>
      </c>
      <c r="E12" s="42" t="s">
        <v>80</v>
      </c>
      <c r="F12" s="40"/>
      <c r="G12" s="42"/>
      <c r="H12" s="44"/>
      <c r="I12" s="44"/>
      <c r="J12" s="16"/>
      <c r="K12" s="73">
        <v>5</v>
      </c>
      <c r="L12" s="73" t="s">
        <v>148</v>
      </c>
      <c r="M12" s="73"/>
      <c r="N12" s="72"/>
      <c r="O12" s="72"/>
      <c r="P12" s="72"/>
      <c r="Q12" s="73"/>
      <c r="R12" s="73"/>
      <c r="S12" s="73"/>
      <c r="T12" s="73"/>
      <c r="U12" s="73"/>
    </row>
    <row r="13" spans="1:21" s="28" customFormat="1">
      <c r="A13" s="51" t="s">
        <v>99</v>
      </c>
      <c r="B13" s="39"/>
      <c r="C13" s="40"/>
      <c r="D13" s="112">
        <v>43191</v>
      </c>
      <c r="E13" s="42" t="s">
        <v>80</v>
      </c>
      <c r="F13" s="40"/>
      <c r="G13" s="42"/>
      <c r="H13" s="44"/>
      <c r="I13" s="44"/>
      <c r="J13" s="16"/>
      <c r="K13" s="74" t="s">
        <v>159</v>
      </c>
      <c r="L13" s="73"/>
      <c r="M13" s="73"/>
      <c r="N13" s="72"/>
      <c r="O13" s="72"/>
      <c r="P13" s="72"/>
      <c r="Q13" s="73"/>
      <c r="R13" s="73"/>
      <c r="S13" s="73"/>
      <c r="T13" s="73"/>
      <c r="U13" s="73"/>
    </row>
    <row r="14" spans="1:21" s="28" customFormat="1">
      <c r="A14" s="40" t="s">
        <v>100</v>
      </c>
      <c r="B14" s="40"/>
      <c r="C14" s="40"/>
      <c r="D14" s="52">
        <v>45747</v>
      </c>
      <c r="E14" s="42" t="s">
        <v>80</v>
      </c>
      <c r="F14" s="40"/>
      <c r="G14" s="42"/>
      <c r="H14" s="44"/>
      <c r="I14" s="44"/>
      <c r="J14" s="16"/>
      <c r="K14" s="73">
        <v>1</v>
      </c>
      <c r="L14" s="73" t="s">
        <v>130</v>
      </c>
      <c r="M14" s="73"/>
      <c r="N14" s="72"/>
      <c r="O14" s="72"/>
      <c r="P14" s="72"/>
      <c r="Q14" s="73"/>
      <c r="R14" s="73"/>
      <c r="S14" s="73"/>
      <c r="T14" s="73"/>
      <c r="U14" s="73"/>
    </row>
    <row r="15" spans="1:21" s="28" customFormat="1">
      <c r="A15" s="53" t="s">
        <v>101</v>
      </c>
      <c r="B15" s="43"/>
      <c r="C15" s="40"/>
      <c r="D15" s="54">
        <f>(1.05%+1.57%)/2</f>
        <v>1.3100000000000001E-2</v>
      </c>
      <c r="E15" s="42" t="s">
        <v>80</v>
      </c>
      <c r="F15" s="40"/>
      <c r="G15" s="40"/>
      <c r="H15" s="44"/>
      <c r="I15" s="44"/>
      <c r="J15" s="16"/>
      <c r="K15" s="73">
        <v>2</v>
      </c>
      <c r="L15" s="73" t="s">
        <v>147</v>
      </c>
      <c r="M15" s="73"/>
      <c r="N15" s="72"/>
      <c r="O15" s="72"/>
      <c r="P15" s="72"/>
      <c r="Q15" s="73"/>
      <c r="R15" s="73"/>
      <c r="S15" s="73"/>
      <c r="T15" s="73"/>
      <c r="U15" s="73"/>
    </row>
    <row r="16" spans="1:21" s="28" customFormat="1">
      <c r="A16" s="53" t="s">
        <v>81</v>
      </c>
      <c r="B16" s="43"/>
      <c r="C16" s="40"/>
      <c r="D16" s="45">
        <v>0</v>
      </c>
      <c r="E16" s="42" t="s">
        <v>80</v>
      </c>
      <c r="F16" s="49"/>
      <c r="G16" s="49"/>
      <c r="H16" s="44"/>
      <c r="I16" s="44"/>
      <c r="J16" s="16"/>
      <c r="K16" s="73">
        <v>3</v>
      </c>
      <c r="L16" s="73" t="s">
        <v>149</v>
      </c>
      <c r="M16" s="73"/>
      <c r="N16" s="72"/>
      <c r="O16" s="72"/>
      <c r="P16" s="72"/>
      <c r="Q16" s="73"/>
      <c r="R16" s="73"/>
      <c r="S16" s="73"/>
      <c r="T16" s="73"/>
      <c r="U16" s="73"/>
    </row>
    <row r="17" spans="1:23" s="28" customFormat="1">
      <c r="A17" s="3"/>
      <c r="B17" s="1"/>
      <c r="C17" s="15"/>
      <c r="D17" s="27"/>
      <c r="E17" s="167"/>
      <c r="F17" s="17"/>
      <c r="G17" s="17"/>
      <c r="J17" s="16"/>
      <c r="K17" s="73">
        <v>4</v>
      </c>
      <c r="L17" s="73" t="s">
        <v>139</v>
      </c>
      <c r="M17" s="73"/>
      <c r="N17" s="72"/>
      <c r="O17" s="72"/>
      <c r="P17" s="72"/>
      <c r="Q17" s="73"/>
      <c r="R17" s="73"/>
      <c r="S17" s="73"/>
      <c r="T17" s="73"/>
      <c r="U17" s="73"/>
    </row>
    <row r="18" spans="1:23" s="28" customFormat="1" ht="24" customHeight="1">
      <c r="A18" s="6"/>
      <c r="B18" s="7"/>
      <c r="C18" s="16"/>
      <c r="D18" s="18"/>
      <c r="E18" s="19"/>
      <c r="F18" s="18"/>
      <c r="G18" s="18"/>
      <c r="H18" s="16"/>
      <c r="I18" s="16"/>
      <c r="J18" s="16"/>
      <c r="K18" s="16"/>
      <c r="L18" s="19"/>
      <c r="M18" s="16"/>
      <c r="N18" s="20"/>
      <c r="O18" s="20"/>
      <c r="P18" s="20"/>
      <c r="Q18" s="16"/>
      <c r="R18" s="16"/>
      <c r="S18" s="16"/>
      <c r="T18" s="16"/>
      <c r="U18" s="16"/>
    </row>
    <row r="19" spans="1:23" s="123" customFormat="1" ht="18.75">
      <c r="A19" s="505" t="s">
        <v>131</v>
      </c>
      <c r="B19" s="505"/>
      <c r="C19" s="505"/>
      <c r="D19" s="505"/>
      <c r="E19" s="505"/>
      <c r="F19" s="505"/>
      <c r="G19" s="505"/>
      <c r="H19" s="505"/>
      <c r="I19" s="505"/>
      <c r="J19" s="21"/>
      <c r="K19" s="505" t="s">
        <v>138</v>
      </c>
      <c r="L19" s="505"/>
      <c r="M19" s="505"/>
      <c r="N19" s="505"/>
      <c r="O19" s="505"/>
      <c r="P19" s="505"/>
      <c r="Q19" s="505"/>
      <c r="R19" s="505"/>
      <c r="S19" s="505"/>
      <c r="T19" s="505"/>
      <c r="U19" s="505"/>
      <c r="V19" s="108"/>
    </row>
    <row r="20" spans="1:23" s="28" customFormat="1">
      <c r="A20" s="15"/>
      <c r="B20" s="15"/>
      <c r="C20" s="15"/>
      <c r="D20" s="15"/>
      <c r="E20" s="15"/>
      <c r="F20" s="15"/>
      <c r="G20" s="15"/>
      <c r="H20" s="15"/>
      <c r="I20" s="15"/>
      <c r="J20" s="16"/>
      <c r="K20" s="15"/>
      <c r="L20" s="173" t="s">
        <v>168</v>
      </c>
      <c r="M20" s="15"/>
      <c r="N20" s="13"/>
      <c r="O20" s="13"/>
      <c r="P20" s="13"/>
      <c r="Q20" s="15"/>
      <c r="R20" s="15"/>
      <c r="S20" s="15"/>
      <c r="T20" s="13"/>
      <c r="U20" s="13"/>
      <c r="V20" s="29"/>
    </row>
    <row r="21" spans="1:23" s="28" customFormat="1" ht="24">
      <c r="A21" s="15"/>
      <c r="B21" s="15"/>
      <c r="C21" s="15"/>
      <c r="D21" s="15"/>
      <c r="E21" s="15"/>
      <c r="F21" s="15"/>
      <c r="G21" s="15"/>
      <c r="H21" s="15"/>
      <c r="I21" s="15"/>
      <c r="J21" s="16"/>
      <c r="K21" s="15"/>
      <c r="L21" s="40"/>
      <c r="M21" s="42"/>
      <c r="N21" s="42"/>
      <c r="O21" s="78" t="s">
        <v>110</v>
      </c>
      <c r="P21" s="78" t="s">
        <v>109</v>
      </c>
      <c r="Q21" s="42"/>
      <c r="R21" s="42"/>
      <c r="S21" s="42"/>
      <c r="T21" s="40"/>
      <c r="U21" s="40"/>
    </row>
    <row r="22" spans="1:23" s="28" customFormat="1" ht="24">
      <c r="A22" s="215" t="s">
        <v>38</v>
      </c>
      <c r="B22" s="218" t="s">
        <v>40</v>
      </c>
      <c r="C22" s="59" t="s">
        <v>16</v>
      </c>
      <c r="D22" s="172" t="s">
        <v>123</v>
      </c>
      <c r="E22" s="172" t="s">
        <v>18</v>
      </c>
      <c r="F22" s="216"/>
      <c r="G22" s="172" t="s">
        <v>127</v>
      </c>
      <c r="H22" s="58" t="s">
        <v>126</v>
      </c>
      <c r="I22" s="216" t="s">
        <v>85</v>
      </c>
      <c r="J22" s="24"/>
      <c r="K22" s="213"/>
      <c r="L22" s="51"/>
      <c r="M22" s="51"/>
      <c r="N22" s="79" t="s">
        <v>0</v>
      </c>
      <c r="O22" s="79" t="s">
        <v>33</v>
      </c>
      <c r="P22" s="79" t="s">
        <v>34</v>
      </c>
      <c r="Q22" s="79" t="s">
        <v>35</v>
      </c>
      <c r="R22" s="79" t="s">
        <v>36</v>
      </c>
      <c r="S22" s="79" t="s">
        <v>37</v>
      </c>
      <c r="T22" s="79" t="s">
        <v>39</v>
      </c>
      <c r="U22" s="79" t="s">
        <v>132</v>
      </c>
    </row>
    <row r="23" spans="1:23" s="28" customFormat="1">
      <c r="A23" s="44"/>
      <c r="B23" s="62"/>
      <c r="C23" s="201"/>
      <c r="D23" s="45"/>
      <c r="E23" s="217">
        <f>NPV($D$15/D$11,C24:C5001)</f>
        <v>0</v>
      </c>
      <c r="F23" s="45"/>
      <c r="G23" s="126"/>
      <c r="H23" s="60">
        <f>E23+D16</f>
        <v>0</v>
      </c>
      <c r="I23" s="185"/>
      <c r="J23" s="208"/>
      <c r="K23" s="214"/>
      <c r="L23" s="40" t="s">
        <v>2</v>
      </c>
      <c r="M23" s="40"/>
      <c r="N23" s="84">
        <f>E23</f>
        <v>0</v>
      </c>
      <c r="O23" s="84">
        <f>E32</f>
        <v>0</v>
      </c>
      <c r="P23" s="84">
        <f>E36</f>
        <v>0</v>
      </c>
      <c r="Q23" s="84"/>
      <c r="R23" s="84"/>
      <c r="S23" s="84"/>
      <c r="T23" s="84"/>
      <c r="U23" s="44"/>
    </row>
    <row r="24" spans="1:23" s="28" customFormat="1">
      <c r="A24" s="203">
        <v>1</v>
      </c>
      <c r="B24" s="158">
        <v>43191</v>
      </c>
      <c r="C24" s="65">
        <v>0</v>
      </c>
      <c r="D24" s="176">
        <f t="shared" ref="D24:D51" si="0">E23*D$15/D$11</f>
        <v>0</v>
      </c>
      <c r="E24" s="176">
        <f>E23-C24+D24</f>
        <v>0</v>
      </c>
      <c r="F24" s="65"/>
      <c r="G24" s="176">
        <f>D24-I24</f>
        <v>0</v>
      </c>
      <c r="H24" s="176">
        <f>H23+G24</f>
        <v>0</v>
      </c>
      <c r="I24" s="176">
        <f>SUM(C$24:C5001,D$16)/COUNT(C$24:C5001)</f>
        <v>0</v>
      </c>
      <c r="J24" s="18"/>
      <c r="K24" s="17"/>
      <c r="L24" s="40" t="s">
        <v>128</v>
      </c>
      <c r="M24" s="40"/>
      <c r="N24" s="84">
        <f>H23</f>
        <v>0</v>
      </c>
      <c r="O24" s="84">
        <f>H32</f>
        <v>0</v>
      </c>
      <c r="P24" s="84">
        <f>H36</f>
        <v>0</v>
      </c>
      <c r="Q24" s="84"/>
      <c r="R24" s="84"/>
      <c r="S24" s="84"/>
      <c r="T24" s="84"/>
      <c r="U24" s="44"/>
    </row>
    <row r="25" spans="1:23" s="28" customFormat="1">
      <c r="A25" s="44">
        <v>2</v>
      </c>
      <c r="B25" s="62">
        <v>43282</v>
      </c>
      <c r="C25" s="45">
        <v>0</v>
      </c>
      <c r="D25" s="45">
        <f t="shared" si="0"/>
        <v>0</v>
      </c>
      <c r="E25" s="45">
        <f t="shared" ref="E25:E47" si="1">E24-C25+D25</f>
        <v>0</v>
      </c>
      <c r="F25" s="45"/>
      <c r="G25" s="45">
        <f t="shared" ref="G25:G47" si="2">D25-I25</f>
        <v>0</v>
      </c>
      <c r="H25" s="45">
        <f t="shared" ref="H25:H47" si="3">H24+G25</f>
        <v>0</v>
      </c>
      <c r="I25" s="45">
        <f>SUM(C$24:C5002,D$16)/COUNT(C$24:C5002)</f>
        <v>0</v>
      </c>
      <c r="J25" s="18"/>
      <c r="K25" s="17"/>
      <c r="L25" s="40" t="s">
        <v>89</v>
      </c>
      <c r="M25" s="51"/>
      <c r="N25" s="84"/>
      <c r="O25" s="84">
        <f>SUM(I29:I32)</f>
        <v>0</v>
      </c>
      <c r="P25" s="84">
        <f>SUM(I33:I36)</f>
        <v>0</v>
      </c>
      <c r="Q25" s="84"/>
      <c r="R25" s="84"/>
      <c r="S25" s="84"/>
      <c r="T25" s="84"/>
      <c r="U25" s="44"/>
    </row>
    <row r="26" spans="1:23" s="28" customFormat="1">
      <c r="A26" s="44">
        <v>3</v>
      </c>
      <c r="B26" s="62">
        <v>43374</v>
      </c>
      <c r="C26" s="45">
        <f t="shared" ref="C26:C51" si="4">C25</f>
        <v>0</v>
      </c>
      <c r="D26" s="45">
        <f t="shared" si="0"/>
        <v>0</v>
      </c>
      <c r="E26" s="45">
        <f t="shared" si="1"/>
        <v>0</v>
      </c>
      <c r="F26" s="45"/>
      <c r="G26" s="45">
        <f t="shared" si="2"/>
        <v>0</v>
      </c>
      <c r="H26" s="45">
        <f t="shared" si="3"/>
        <v>0</v>
      </c>
      <c r="I26" s="45">
        <f>SUM(C$24:C5003,D$16)/COUNT(C$24:C5003)</f>
        <v>0</v>
      </c>
      <c r="J26" s="18"/>
      <c r="K26" s="17"/>
      <c r="L26" s="40"/>
      <c r="M26" s="40"/>
      <c r="N26" s="84"/>
      <c r="O26" s="84"/>
      <c r="P26" s="84"/>
      <c r="Q26" s="84"/>
      <c r="R26" s="84"/>
      <c r="S26" s="84"/>
      <c r="T26" s="84"/>
      <c r="U26" s="44"/>
    </row>
    <row r="27" spans="1:23" s="28" customFormat="1">
      <c r="A27" s="44">
        <v>4</v>
      </c>
      <c r="B27" s="62">
        <v>43466</v>
      </c>
      <c r="C27" s="45">
        <f t="shared" si="4"/>
        <v>0</v>
      </c>
      <c r="D27" s="45">
        <f t="shared" si="0"/>
        <v>0</v>
      </c>
      <c r="E27" s="45">
        <f t="shared" si="1"/>
        <v>0</v>
      </c>
      <c r="F27" s="45"/>
      <c r="G27" s="45">
        <f t="shared" si="2"/>
        <v>0</v>
      </c>
      <c r="H27" s="45">
        <f t="shared" si="3"/>
        <v>0</v>
      </c>
      <c r="I27" s="45">
        <f>SUM(C$24:C5004,D$16)/COUNT(C$24:C5004)</f>
        <v>0</v>
      </c>
      <c r="J27" s="18"/>
      <c r="K27" s="17"/>
      <c r="L27" s="83" t="s">
        <v>12</v>
      </c>
      <c r="M27" s="40"/>
      <c r="N27" s="84"/>
      <c r="O27" s="84"/>
      <c r="P27" s="84"/>
      <c r="Q27" s="84"/>
      <c r="R27" s="84"/>
      <c r="S27" s="84"/>
      <c r="T27" s="84"/>
      <c r="U27" s="44"/>
    </row>
    <row r="28" spans="1:23" s="28" customFormat="1">
      <c r="A28" s="203">
        <v>5</v>
      </c>
      <c r="B28" s="158">
        <v>43556</v>
      </c>
      <c r="C28" s="65">
        <f>$D$8</f>
        <v>0</v>
      </c>
      <c r="D28" s="65">
        <f t="shared" si="0"/>
        <v>0</v>
      </c>
      <c r="E28" s="65">
        <f t="shared" si="1"/>
        <v>0</v>
      </c>
      <c r="F28" s="65"/>
      <c r="G28" s="65">
        <f t="shared" si="2"/>
        <v>0</v>
      </c>
      <c r="H28" s="65">
        <f t="shared" si="3"/>
        <v>0</v>
      </c>
      <c r="I28" s="65">
        <f>SUM(C$24:C5005,D$16)/COUNT(C$24:C5005)</f>
        <v>0</v>
      </c>
      <c r="J28" s="18"/>
      <c r="K28" s="17"/>
      <c r="L28" s="51" t="s">
        <v>11</v>
      </c>
      <c r="M28" s="40"/>
      <c r="N28" s="84"/>
      <c r="O28" s="84">
        <f>SUM(C33:C104)</f>
        <v>0</v>
      </c>
      <c r="P28" s="84">
        <f>SUM(C37:C104)</f>
        <v>0</v>
      </c>
      <c r="Q28" s="84">
        <f>SUM(C41:C107)</f>
        <v>0</v>
      </c>
      <c r="R28" s="84">
        <f>SUM(C45:C107)</f>
        <v>0</v>
      </c>
      <c r="S28" s="84">
        <f>SUM(C49:C107)</f>
        <v>0</v>
      </c>
      <c r="T28" s="84">
        <f>SUM(C53:C107)</f>
        <v>0</v>
      </c>
      <c r="U28" s="84">
        <v>0</v>
      </c>
      <c r="V28" s="27"/>
      <c r="W28" s="27"/>
    </row>
    <row r="29" spans="1:23" s="28" customFormat="1">
      <c r="A29" s="44">
        <v>6</v>
      </c>
      <c r="B29" s="62">
        <v>43647</v>
      </c>
      <c r="C29" s="45">
        <f t="shared" si="4"/>
        <v>0</v>
      </c>
      <c r="D29" s="45">
        <f t="shared" si="0"/>
        <v>0</v>
      </c>
      <c r="E29" s="45">
        <f t="shared" si="1"/>
        <v>0</v>
      </c>
      <c r="F29" s="45"/>
      <c r="G29" s="45">
        <f t="shared" si="2"/>
        <v>0</v>
      </c>
      <c r="H29" s="45">
        <f t="shared" si="3"/>
        <v>0</v>
      </c>
      <c r="I29" s="45">
        <f>SUM(C$24:C5006,D$16)/COUNT(C$24:C5006)</f>
        <v>0</v>
      </c>
      <c r="J29" s="18"/>
      <c r="K29" s="17"/>
      <c r="L29" s="51" t="s">
        <v>13</v>
      </c>
      <c r="M29" s="40"/>
      <c r="N29" s="84"/>
      <c r="O29" s="82">
        <f>(O27*O23)/$D$11</f>
        <v>0</v>
      </c>
      <c r="P29" s="82">
        <f>(P27*P23)/$D$11</f>
        <v>0</v>
      </c>
      <c r="Q29" s="84"/>
      <c r="R29" s="84"/>
      <c r="S29" s="84"/>
      <c r="T29" s="84"/>
      <c r="U29" s="84"/>
    </row>
    <row r="30" spans="1:23" s="28" customFormat="1">
      <c r="A30" s="44">
        <v>7</v>
      </c>
      <c r="B30" s="62">
        <v>43739</v>
      </c>
      <c r="C30" s="45">
        <f t="shared" si="4"/>
        <v>0</v>
      </c>
      <c r="D30" s="45">
        <f t="shared" si="0"/>
        <v>0</v>
      </c>
      <c r="E30" s="45">
        <f t="shared" si="1"/>
        <v>0</v>
      </c>
      <c r="F30" s="45"/>
      <c r="G30" s="45">
        <f t="shared" si="2"/>
        <v>0</v>
      </c>
      <c r="H30" s="45">
        <f t="shared" si="3"/>
        <v>0</v>
      </c>
      <c r="I30" s="45">
        <f>SUM(C$24:C5007,D$16)/COUNT(C$24:C5007)</f>
        <v>0</v>
      </c>
      <c r="J30" s="18"/>
      <c r="K30" s="17"/>
      <c r="L30" s="40" t="s">
        <v>14</v>
      </c>
      <c r="M30" s="40"/>
      <c r="N30" s="84"/>
      <c r="O30" s="80">
        <f>$D$15*O28</f>
        <v>0</v>
      </c>
      <c r="P30" s="80">
        <f>$D$15*P28</f>
        <v>0</v>
      </c>
      <c r="Q30" s="84"/>
      <c r="R30" s="84"/>
      <c r="S30" s="84"/>
      <c r="T30" s="84"/>
      <c r="U30" s="84"/>
    </row>
    <row r="31" spans="1:23" s="28" customFormat="1">
      <c r="A31" s="44">
        <v>8</v>
      </c>
      <c r="B31" s="62">
        <v>43831</v>
      </c>
      <c r="C31" s="45">
        <f t="shared" si="4"/>
        <v>0</v>
      </c>
      <c r="D31" s="45">
        <f t="shared" si="0"/>
        <v>0</v>
      </c>
      <c r="E31" s="45">
        <f t="shared" si="1"/>
        <v>0</v>
      </c>
      <c r="F31" s="45"/>
      <c r="G31" s="45">
        <f t="shared" si="2"/>
        <v>0</v>
      </c>
      <c r="H31" s="45">
        <f t="shared" si="3"/>
        <v>0</v>
      </c>
      <c r="I31" s="45">
        <f>SUM(C$24:C5008,D$16)/COUNT(C$24:C5008)</f>
        <v>0</v>
      </c>
      <c r="J31" s="18"/>
      <c r="K31" s="17"/>
      <c r="L31" s="40" t="s">
        <v>104</v>
      </c>
      <c r="M31" s="40"/>
      <c r="N31" s="84"/>
      <c r="O31" s="84"/>
      <c r="P31" s="84"/>
      <c r="Q31" s="84"/>
      <c r="R31" s="84"/>
      <c r="S31" s="84"/>
      <c r="T31" s="44"/>
      <c r="U31" s="44"/>
    </row>
    <row r="32" spans="1:23" s="28" customFormat="1">
      <c r="A32" s="203">
        <v>9</v>
      </c>
      <c r="B32" s="158">
        <v>43922</v>
      </c>
      <c r="C32" s="65">
        <f t="shared" si="4"/>
        <v>0</v>
      </c>
      <c r="D32" s="65">
        <f t="shared" si="0"/>
        <v>0</v>
      </c>
      <c r="E32" s="65">
        <f t="shared" si="1"/>
        <v>0</v>
      </c>
      <c r="F32" s="65"/>
      <c r="G32" s="65">
        <f t="shared" si="2"/>
        <v>0</v>
      </c>
      <c r="H32" s="65">
        <f t="shared" si="3"/>
        <v>0</v>
      </c>
      <c r="I32" s="65">
        <f>SUM(C$24:C5009,D$16)/COUNT(C$24:C5009)</f>
        <v>0</v>
      </c>
      <c r="J32" s="18"/>
      <c r="K32" s="17"/>
      <c r="L32" s="40"/>
      <c r="M32" s="40"/>
      <c r="N32" s="84"/>
      <c r="O32" s="84"/>
      <c r="P32" s="84"/>
      <c r="Q32" s="84"/>
      <c r="R32" s="84"/>
      <c r="S32" s="84"/>
      <c r="T32" s="44"/>
      <c r="U32" s="44"/>
    </row>
    <row r="33" spans="1:21" s="28" customFormat="1" ht="13.5" thickBot="1">
      <c r="A33" s="44">
        <v>10</v>
      </c>
      <c r="B33" s="62">
        <v>44013</v>
      </c>
      <c r="C33" s="45">
        <f t="shared" si="4"/>
        <v>0</v>
      </c>
      <c r="D33" s="45">
        <f t="shared" si="0"/>
        <v>0</v>
      </c>
      <c r="E33" s="45">
        <f t="shared" si="1"/>
        <v>0</v>
      </c>
      <c r="F33" s="45"/>
      <c r="G33" s="45">
        <f t="shared" si="2"/>
        <v>0</v>
      </c>
      <c r="H33" s="45">
        <f t="shared" si="3"/>
        <v>0</v>
      </c>
      <c r="I33" s="45">
        <f>SUM(C$24:C5010,D$16)/COUNT(C$24:C5010)</f>
        <v>0</v>
      </c>
      <c r="J33" s="18"/>
      <c r="K33" s="17"/>
      <c r="L33" s="40"/>
      <c r="M33" s="40"/>
      <c r="N33" s="44"/>
      <c r="O33" s="44"/>
      <c r="P33" s="44"/>
      <c r="Q33" s="44"/>
      <c r="R33" s="44"/>
      <c r="S33" s="44"/>
      <c r="T33" s="44"/>
      <c r="U33" s="44"/>
    </row>
    <row r="34" spans="1:21" s="28" customFormat="1">
      <c r="A34" s="44">
        <v>11</v>
      </c>
      <c r="B34" s="62">
        <v>44105</v>
      </c>
      <c r="C34" s="45">
        <f t="shared" si="4"/>
        <v>0</v>
      </c>
      <c r="D34" s="45">
        <f t="shared" si="0"/>
        <v>0</v>
      </c>
      <c r="E34" s="45">
        <f t="shared" si="1"/>
        <v>0</v>
      </c>
      <c r="F34" s="45"/>
      <c r="G34" s="45">
        <f t="shared" si="2"/>
        <v>0</v>
      </c>
      <c r="H34" s="45">
        <f t="shared" si="3"/>
        <v>0</v>
      </c>
      <c r="I34" s="45">
        <f>SUM(C$24:C5011,D$16)/COUNT(C$24:C5011)</f>
        <v>0</v>
      </c>
      <c r="J34" s="18"/>
      <c r="K34" s="27"/>
      <c r="L34" s="129" t="s">
        <v>21</v>
      </c>
      <c r="M34" s="160"/>
      <c r="N34" s="188"/>
      <c r="O34" s="44"/>
      <c r="P34" s="87"/>
      <c r="Q34" s="87"/>
      <c r="R34" s="88" t="s">
        <v>113</v>
      </c>
      <c r="S34" s="87"/>
      <c r="T34" s="44"/>
      <c r="U34" s="44"/>
    </row>
    <row r="35" spans="1:21" s="28" customFormat="1">
      <c r="A35" s="44">
        <v>12</v>
      </c>
      <c r="B35" s="62">
        <v>44197</v>
      </c>
      <c r="C35" s="45">
        <f t="shared" si="4"/>
        <v>0</v>
      </c>
      <c r="D35" s="45">
        <f t="shared" si="0"/>
        <v>0</v>
      </c>
      <c r="E35" s="45">
        <f t="shared" si="1"/>
        <v>0</v>
      </c>
      <c r="F35" s="45"/>
      <c r="G35" s="45">
        <f t="shared" si="2"/>
        <v>0</v>
      </c>
      <c r="H35" s="45">
        <f t="shared" si="3"/>
        <v>0</v>
      </c>
      <c r="I35" s="45">
        <f>SUM(C$24:C5012,D$16)/COUNT(C$24:C5012)</f>
        <v>0</v>
      </c>
      <c r="J35" s="18"/>
      <c r="K35" s="27"/>
      <c r="L35" s="133" t="s">
        <v>129</v>
      </c>
      <c r="M35" s="44"/>
      <c r="N35" s="190">
        <f>H23</f>
        <v>0</v>
      </c>
      <c r="O35" s="44"/>
      <c r="P35" s="87"/>
      <c r="Q35" s="87"/>
      <c r="R35" s="89" t="s">
        <v>112</v>
      </c>
      <c r="S35" s="87"/>
      <c r="T35" s="44"/>
      <c r="U35" s="44"/>
    </row>
    <row r="36" spans="1:21" s="28" customFormat="1">
      <c r="A36" s="203">
        <v>13</v>
      </c>
      <c r="B36" s="158">
        <v>44287</v>
      </c>
      <c r="C36" s="65">
        <f t="shared" si="4"/>
        <v>0</v>
      </c>
      <c r="D36" s="65">
        <f t="shared" si="0"/>
        <v>0</v>
      </c>
      <c r="E36" s="65">
        <f t="shared" si="1"/>
        <v>0</v>
      </c>
      <c r="F36" s="65"/>
      <c r="G36" s="65">
        <f t="shared" si="2"/>
        <v>0</v>
      </c>
      <c r="H36" s="65">
        <f t="shared" si="3"/>
        <v>0</v>
      </c>
      <c r="I36" s="65">
        <f>SUM(C$24:C5013,D$16)/COUNT(C$24:C5013)</f>
        <v>0</v>
      </c>
      <c r="J36" s="18"/>
      <c r="K36" s="27"/>
      <c r="L36" s="133" t="s">
        <v>27</v>
      </c>
      <c r="M36" s="44"/>
      <c r="N36" s="190">
        <f>-E23</f>
        <v>0</v>
      </c>
      <c r="O36" s="44"/>
      <c r="P36" s="35" t="s">
        <v>2</v>
      </c>
      <c r="Q36" s="87"/>
      <c r="R36" s="90">
        <f>E28</f>
        <v>0</v>
      </c>
      <c r="S36" s="87"/>
      <c r="T36" s="44"/>
      <c r="U36" s="44"/>
    </row>
    <row r="37" spans="1:21" s="28" customFormat="1">
      <c r="A37" s="44">
        <v>14</v>
      </c>
      <c r="B37" s="62">
        <v>44378</v>
      </c>
      <c r="C37" s="45">
        <f t="shared" si="4"/>
        <v>0</v>
      </c>
      <c r="D37" s="45">
        <f t="shared" si="0"/>
        <v>0</v>
      </c>
      <c r="E37" s="45">
        <f t="shared" si="1"/>
        <v>0</v>
      </c>
      <c r="F37" s="45"/>
      <c r="G37" s="45">
        <f t="shared" si="2"/>
        <v>0</v>
      </c>
      <c r="H37" s="45">
        <f t="shared" si="3"/>
        <v>0</v>
      </c>
      <c r="I37" s="45">
        <f>SUM(C$24:C5014,D$16)/COUNT(C$24:C5014)</f>
        <v>0</v>
      </c>
      <c r="J37" s="18"/>
      <c r="K37" s="27"/>
      <c r="L37" s="133" t="s">
        <v>32</v>
      </c>
      <c r="M37" s="44"/>
      <c r="N37" s="190">
        <f>-D16</f>
        <v>0</v>
      </c>
      <c r="O37" s="44"/>
      <c r="P37" s="35" t="s">
        <v>128</v>
      </c>
      <c r="Q37" s="87"/>
      <c r="R37" s="90">
        <f>H28</f>
        <v>0</v>
      </c>
      <c r="S37" s="87"/>
      <c r="T37" s="44"/>
      <c r="U37" s="44"/>
    </row>
    <row r="38" spans="1:21" s="28" customFormat="1">
      <c r="A38" s="44">
        <v>15</v>
      </c>
      <c r="B38" s="62">
        <v>44470</v>
      </c>
      <c r="C38" s="45">
        <f t="shared" si="4"/>
        <v>0</v>
      </c>
      <c r="D38" s="45">
        <f t="shared" si="0"/>
        <v>0</v>
      </c>
      <c r="E38" s="45">
        <f t="shared" si="1"/>
        <v>0</v>
      </c>
      <c r="F38" s="45"/>
      <c r="G38" s="45">
        <f t="shared" si="2"/>
        <v>0</v>
      </c>
      <c r="H38" s="45">
        <f t="shared" si="3"/>
        <v>0</v>
      </c>
      <c r="I38" s="45">
        <f>SUM(C$24:C5015,D$16)/COUNT(C$24:C5015)</f>
        <v>0</v>
      </c>
      <c r="J38" s="18"/>
      <c r="K38" s="27"/>
      <c r="L38" s="133"/>
      <c r="M38" s="44"/>
      <c r="N38" s="190"/>
      <c r="O38" s="44"/>
      <c r="P38" s="87"/>
      <c r="Q38" s="87"/>
      <c r="R38" s="87"/>
      <c r="S38" s="87"/>
      <c r="T38" s="44"/>
      <c r="U38" s="44"/>
    </row>
    <row r="39" spans="1:21" s="28" customFormat="1" ht="12.75" customHeight="1">
      <c r="A39" s="44">
        <v>16</v>
      </c>
      <c r="B39" s="62">
        <v>44562</v>
      </c>
      <c r="C39" s="45">
        <f t="shared" si="4"/>
        <v>0</v>
      </c>
      <c r="D39" s="45">
        <f t="shared" si="0"/>
        <v>0</v>
      </c>
      <c r="E39" s="45">
        <f t="shared" si="1"/>
        <v>0</v>
      </c>
      <c r="F39" s="45"/>
      <c r="G39" s="45">
        <f t="shared" si="2"/>
        <v>0</v>
      </c>
      <c r="H39" s="45">
        <f t="shared" si="3"/>
        <v>0</v>
      </c>
      <c r="I39" s="45">
        <f>SUM(C$24:C5016,D$16)/COUNT(C$24:C5016)</f>
        <v>0</v>
      </c>
      <c r="J39" s="18"/>
      <c r="K39" s="27"/>
      <c r="L39" s="193"/>
      <c r="M39" s="114"/>
      <c r="N39" s="194"/>
      <c r="O39" s="44"/>
      <c r="P39" s="510" t="s">
        <v>169</v>
      </c>
      <c r="Q39" s="510"/>
      <c r="R39" s="510"/>
      <c r="S39" s="510"/>
      <c r="T39" s="44"/>
      <c r="U39" s="44"/>
    </row>
    <row r="40" spans="1:21" s="28" customFormat="1">
      <c r="A40" s="203">
        <v>17</v>
      </c>
      <c r="B40" s="158">
        <v>44652</v>
      </c>
      <c r="C40" s="65">
        <f t="shared" si="4"/>
        <v>0</v>
      </c>
      <c r="D40" s="65">
        <f t="shared" si="0"/>
        <v>0</v>
      </c>
      <c r="E40" s="65">
        <f t="shared" si="1"/>
        <v>0</v>
      </c>
      <c r="F40" s="65"/>
      <c r="G40" s="65">
        <f t="shared" si="2"/>
        <v>0</v>
      </c>
      <c r="H40" s="65">
        <f t="shared" si="3"/>
        <v>0</v>
      </c>
      <c r="I40" s="65">
        <f>SUM(C$24:C5017,D$16)/COUNT(C$24:C5017)</f>
        <v>0</v>
      </c>
      <c r="J40" s="18"/>
      <c r="K40" s="27"/>
      <c r="L40" s="137" t="s">
        <v>105</v>
      </c>
      <c r="M40" s="44"/>
      <c r="N40" s="195"/>
      <c r="O40" s="44"/>
      <c r="P40" s="510"/>
      <c r="Q40" s="510"/>
      <c r="R40" s="510"/>
      <c r="S40" s="510"/>
      <c r="T40" s="44"/>
      <c r="U40" s="44"/>
    </row>
    <row r="41" spans="1:21" s="28" customFormat="1">
      <c r="A41" s="44">
        <v>18</v>
      </c>
      <c r="B41" s="62">
        <v>44743</v>
      </c>
      <c r="C41" s="45">
        <f t="shared" si="4"/>
        <v>0</v>
      </c>
      <c r="D41" s="45">
        <f t="shared" si="0"/>
        <v>0</v>
      </c>
      <c r="E41" s="45">
        <f t="shared" si="1"/>
        <v>0</v>
      </c>
      <c r="F41" s="45"/>
      <c r="G41" s="45">
        <f t="shared" si="2"/>
        <v>0</v>
      </c>
      <c r="H41" s="45">
        <f t="shared" si="3"/>
        <v>0</v>
      </c>
      <c r="I41" s="45">
        <f>SUM(C$24:C5018,D$16)/COUNT(C$24:C5018)</f>
        <v>0</v>
      </c>
      <c r="J41" s="18"/>
      <c r="K41" s="27"/>
      <c r="L41" s="133" t="s">
        <v>28</v>
      </c>
      <c r="M41" s="44"/>
      <c r="N41" s="190">
        <f>I24</f>
        <v>0</v>
      </c>
      <c r="O41" s="44"/>
      <c r="P41" s="510"/>
      <c r="Q41" s="510"/>
      <c r="R41" s="510"/>
      <c r="S41" s="510"/>
      <c r="T41" s="44"/>
      <c r="U41" s="44"/>
    </row>
    <row r="42" spans="1:21" s="28" customFormat="1">
      <c r="A42" s="44">
        <v>19</v>
      </c>
      <c r="B42" s="62">
        <v>44835</v>
      </c>
      <c r="C42" s="45">
        <f t="shared" si="4"/>
        <v>0</v>
      </c>
      <c r="D42" s="45">
        <f t="shared" si="0"/>
        <v>0</v>
      </c>
      <c r="E42" s="45">
        <f t="shared" si="1"/>
        <v>0</v>
      </c>
      <c r="F42" s="45"/>
      <c r="G42" s="45">
        <f t="shared" si="2"/>
        <v>0</v>
      </c>
      <c r="H42" s="45">
        <f t="shared" si="3"/>
        <v>0</v>
      </c>
      <c r="I42" s="45">
        <f>SUM(C$24:C5019,D$16)/COUNT(C$24:C5019)</f>
        <v>0</v>
      </c>
      <c r="J42" s="18"/>
      <c r="K42" s="27"/>
      <c r="L42" s="133" t="s">
        <v>29</v>
      </c>
      <c r="M42" s="44"/>
      <c r="N42" s="190">
        <f>-D24</f>
        <v>0</v>
      </c>
      <c r="O42" s="44"/>
      <c r="P42" s="510"/>
      <c r="Q42" s="510"/>
      <c r="R42" s="510"/>
      <c r="S42" s="510"/>
      <c r="T42" s="44"/>
      <c r="U42" s="44"/>
    </row>
    <row r="43" spans="1:21" s="28" customFormat="1">
      <c r="A43" s="44">
        <v>20</v>
      </c>
      <c r="B43" s="62">
        <v>44927</v>
      </c>
      <c r="C43" s="45">
        <f t="shared" si="4"/>
        <v>0</v>
      </c>
      <c r="D43" s="45">
        <f t="shared" si="0"/>
        <v>0</v>
      </c>
      <c r="E43" s="45">
        <f t="shared" si="1"/>
        <v>0</v>
      </c>
      <c r="F43" s="45"/>
      <c r="G43" s="45">
        <f t="shared" si="2"/>
        <v>0</v>
      </c>
      <c r="H43" s="45">
        <f t="shared" si="3"/>
        <v>0</v>
      </c>
      <c r="I43" s="45">
        <f>SUM(C$24:C5020,D$16)/COUNT(C$24:C5020)</f>
        <v>0</v>
      </c>
      <c r="J43" s="18"/>
      <c r="K43" s="27"/>
      <c r="L43" s="133" t="s">
        <v>30</v>
      </c>
      <c r="M43" s="44"/>
      <c r="N43" s="190">
        <f>G24</f>
        <v>0</v>
      </c>
      <c r="O43" s="44"/>
      <c r="P43" s="92"/>
      <c r="Q43" s="92"/>
      <c r="R43" s="92"/>
      <c r="S43" s="92"/>
      <c r="T43" s="44"/>
      <c r="U43" s="44"/>
    </row>
    <row r="44" spans="1:21" s="28" customFormat="1">
      <c r="A44" s="203">
        <v>21</v>
      </c>
      <c r="B44" s="158">
        <v>45017</v>
      </c>
      <c r="C44" s="65">
        <f t="shared" si="4"/>
        <v>0</v>
      </c>
      <c r="D44" s="65">
        <f t="shared" si="0"/>
        <v>0</v>
      </c>
      <c r="E44" s="65">
        <f t="shared" si="1"/>
        <v>0</v>
      </c>
      <c r="F44" s="65"/>
      <c r="G44" s="65">
        <f t="shared" si="2"/>
        <v>0</v>
      </c>
      <c r="H44" s="65">
        <f t="shared" si="3"/>
        <v>0</v>
      </c>
      <c r="I44" s="65">
        <f>SUM(C$24:C5021,D$16)/COUNT(C$24:C5021)</f>
        <v>0</v>
      </c>
      <c r="J44" s="18"/>
      <c r="K44" s="27"/>
      <c r="L44" s="133" t="s">
        <v>31</v>
      </c>
      <c r="M44" s="44"/>
      <c r="N44" s="190">
        <f>C24</f>
        <v>0</v>
      </c>
      <c r="O44" s="44"/>
      <c r="P44" s="44"/>
      <c r="Q44" s="44"/>
      <c r="R44" s="44"/>
      <c r="S44" s="44"/>
      <c r="T44" s="44"/>
      <c r="U44" s="44"/>
    </row>
    <row r="45" spans="1:21" s="28" customFormat="1" ht="13.5" thickBot="1">
      <c r="A45" s="44">
        <v>22</v>
      </c>
      <c r="B45" s="62">
        <v>45108</v>
      </c>
      <c r="C45" s="45">
        <f t="shared" si="4"/>
        <v>0</v>
      </c>
      <c r="D45" s="45">
        <f t="shared" si="0"/>
        <v>0</v>
      </c>
      <c r="E45" s="45">
        <f t="shared" si="1"/>
        <v>0</v>
      </c>
      <c r="F45" s="45"/>
      <c r="G45" s="45">
        <f t="shared" si="2"/>
        <v>0</v>
      </c>
      <c r="H45" s="45">
        <f t="shared" si="3"/>
        <v>0</v>
      </c>
      <c r="I45" s="45">
        <f>SUM(C$24:C5022,D$16)/COUNT(C$24:C5022)</f>
        <v>0</v>
      </c>
      <c r="J45" s="18"/>
      <c r="K45" s="27"/>
      <c r="L45" s="139" t="s">
        <v>32</v>
      </c>
      <c r="M45" s="163"/>
      <c r="N45" s="197">
        <f>-N44</f>
        <v>0</v>
      </c>
      <c r="O45" s="44"/>
      <c r="P45" s="44"/>
      <c r="Q45" s="44"/>
      <c r="R45" s="44"/>
      <c r="S45" s="44"/>
      <c r="T45" s="44"/>
      <c r="U45" s="44"/>
    </row>
    <row r="46" spans="1:21" s="28" customFormat="1">
      <c r="A46" s="44">
        <v>23</v>
      </c>
      <c r="B46" s="62">
        <v>45200</v>
      </c>
      <c r="C46" s="45">
        <f t="shared" si="4"/>
        <v>0</v>
      </c>
      <c r="D46" s="45">
        <f t="shared" si="0"/>
        <v>0</v>
      </c>
      <c r="E46" s="45">
        <f t="shared" si="1"/>
        <v>0</v>
      </c>
      <c r="F46" s="45"/>
      <c r="G46" s="45">
        <f t="shared" si="2"/>
        <v>0</v>
      </c>
      <c r="H46" s="45">
        <f t="shared" si="3"/>
        <v>0</v>
      </c>
      <c r="I46" s="45">
        <f>SUM(C$24:C5023,D$16)/COUNT(C$24:C5023)</f>
        <v>0</v>
      </c>
      <c r="J46" s="18"/>
      <c r="K46" s="27"/>
      <c r="L46" s="44"/>
      <c r="M46" s="44"/>
      <c r="N46" s="44"/>
      <c r="O46" s="44"/>
      <c r="P46" s="44"/>
      <c r="Q46" s="44"/>
      <c r="R46" s="44"/>
      <c r="S46" s="44"/>
      <c r="T46" s="44"/>
      <c r="U46" s="44"/>
    </row>
    <row r="47" spans="1:21" s="28" customFormat="1">
      <c r="A47" s="44">
        <v>24</v>
      </c>
      <c r="B47" s="62">
        <v>45292</v>
      </c>
      <c r="C47" s="45">
        <f t="shared" si="4"/>
        <v>0</v>
      </c>
      <c r="D47" s="45">
        <f t="shared" si="0"/>
        <v>0</v>
      </c>
      <c r="E47" s="45">
        <f t="shared" si="1"/>
        <v>0</v>
      </c>
      <c r="F47" s="45"/>
      <c r="G47" s="45">
        <f t="shared" si="2"/>
        <v>0</v>
      </c>
      <c r="H47" s="45">
        <f t="shared" si="3"/>
        <v>0</v>
      </c>
      <c r="I47" s="45">
        <f>SUM(C$24:C5024,D$16)/COUNT(C$24:C5024)</f>
        <v>0</v>
      </c>
      <c r="J47" s="18"/>
      <c r="K47" s="27"/>
      <c r="N47" s="45">
        <f>SUM(N41:N45)</f>
        <v>0</v>
      </c>
    </row>
    <row r="48" spans="1:21" s="28" customFormat="1">
      <c r="A48" s="203">
        <v>25</v>
      </c>
      <c r="B48" s="158">
        <v>45383</v>
      </c>
      <c r="C48" s="65">
        <f t="shared" si="4"/>
        <v>0</v>
      </c>
      <c r="D48" s="65">
        <f t="shared" si="0"/>
        <v>0</v>
      </c>
      <c r="E48" s="65">
        <f t="shared" ref="E48:E51" si="5">E47-C48+D48</f>
        <v>0</v>
      </c>
      <c r="F48" s="65"/>
      <c r="G48" s="65">
        <f t="shared" ref="G48:G51" si="6">D48-I48</f>
        <v>0</v>
      </c>
      <c r="H48" s="65">
        <f t="shared" ref="H48:H51" si="7">H47+G48</f>
        <v>0</v>
      </c>
      <c r="I48" s="65">
        <f>SUM(C$24:C5025,D$16)/COUNT(C$24:C5025)</f>
        <v>0</v>
      </c>
      <c r="J48" s="18"/>
      <c r="K48" s="27"/>
    </row>
    <row r="49" spans="1:11" s="28" customFormat="1">
      <c r="A49" s="44">
        <v>26</v>
      </c>
      <c r="B49" s="62">
        <v>45474</v>
      </c>
      <c r="C49" s="45">
        <f t="shared" si="4"/>
        <v>0</v>
      </c>
      <c r="D49" s="45">
        <f t="shared" si="0"/>
        <v>0</v>
      </c>
      <c r="E49" s="45">
        <f t="shared" si="5"/>
        <v>0</v>
      </c>
      <c r="F49" s="45"/>
      <c r="G49" s="45">
        <f t="shared" si="6"/>
        <v>0</v>
      </c>
      <c r="H49" s="45">
        <f t="shared" si="7"/>
        <v>0</v>
      </c>
      <c r="I49" s="45">
        <f>SUM(C$24:C5026,D$16)/COUNT(C$24:C5026)</f>
        <v>0</v>
      </c>
      <c r="J49" s="18"/>
      <c r="K49" s="27"/>
    </row>
    <row r="50" spans="1:11" s="28" customFormat="1">
      <c r="A50" s="44">
        <v>27</v>
      </c>
      <c r="B50" s="62">
        <v>45566</v>
      </c>
      <c r="C50" s="45">
        <f t="shared" si="4"/>
        <v>0</v>
      </c>
      <c r="D50" s="45">
        <f t="shared" si="0"/>
        <v>0</v>
      </c>
      <c r="E50" s="45">
        <f t="shared" si="5"/>
        <v>0</v>
      </c>
      <c r="F50" s="45"/>
      <c r="G50" s="45">
        <f t="shared" si="6"/>
        <v>0</v>
      </c>
      <c r="H50" s="45">
        <f t="shared" si="7"/>
        <v>0</v>
      </c>
      <c r="I50" s="45">
        <f>SUM(C$24:C5027,D$16)/COUNT(C$24:C5027)</f>
        <v>0</v>
      </c>
      <c r="J50" s="18"/>
      <c r="K50" s="27"/>
    </row>
    <row r="51" spans="1:11" s="28" customFormat="1">
      <c r="A51" s="44">
        <v>28</v>
      </c>
      <c r="B51" s="62">
        <v>45658</v>
      </c>
      <c r="C51" s="45">
        <f t="shared" si="4"/>
        <v>0</v>
      </c>
      <c r="D51" s="45">
        <f t="shared" si="0"/>
        <v>0</v>
      </c>
      <c r="E51" s="45">
        <f t="shared" si="5"/>
        <v>0</v>
      </c>
      <c r="F51" s="45"/>
      <c r="G51" s="45">
        <f t="shared" si="6"/>
        <v>0</v>
      </c>
      <c r="H51" s="45">
        <f t="shared" si="7"/>
        <v>0</v>
      </c>
      <c r="I51" s="45">
        <f>SUM(C$24:C5028,D$16)/COUNT(C$24:C5028)</f>
        <v>0</v>
      </c>
      <c r="J51" s="18"/>
      <c r="K51" s="27"/>
    </row>
    <row r="52" spans="1:11" s="28" customFormat="1">
      <c r="B52" s="180"/>
      <c r="C52" s="27"/>
      <c r="D52" s="27"/>
      <c r="E52" s="27"/>
      <c r="F52" s="27"/>
      <c r="G52" s="27"/>
      <c r="H52" s="27"/>
      <c r="I52" s="27"/>
      <c r="J52" s="18"/>
      <c r="K52" s="27"/>
    </row>
    <row r="53" spans="1:11" s="28" customFormat="1">
      <c r="B53" s="180"/>
      <c r="C53" s="27"/>
      <c r="D53" s="27"/>
      <c r="E53" s="27"/>
      <c r="F53" s="27"/>
      <c r="G53" s="27"/>
      <c r="H53" s="27"/>
      <c r="I53" s="27"/>
      <c r="J53" s="18"/>
      <c r="K53" s="27"/>
    </row>
    <row r="54" spans="1:11" s="28" customFormat="1">
      <c r="B54" s="180"/>
      <c r="C54" s="27"/>
      <c r="D54" s="27"/>
      <c r="E54" s="27"/>
      <c r="F54" s="27"/>
      <c r="G54" s="27"/>
      <c r="H54" s="27"/>
      <c r="I54" s="27"/>
      <c r="J54" s="18"/>
      <c r="K54" s="27"/>
    </row>
    <row r="55" spans="1:11" s="28" customFormat="1">
      <c r="B55" s="180"/>
      <c r="C55" s="27"/>
      <c r="D55" s="27"/>
      <c r="E55" s="27"/>
      <c r="F55" s="27"/>
      <c r="G55" s="27"/>
      <c r="H55" s="27"/>
      <c r="I55" s="27"/>
      <c r="J55" s="18"/>
      <c r="K55" s="27"/>
    </row>
    <row r="56" spans="1:11" s="28" customFormat="1">
      <c r="B56" s="180"/>
      <c r="C56" s="27"/>
      <c r="D56" s="27"/>
      <c r="E56" s="27"/>
      <c r="F56" s="27"/>
      <c r="G56" s="27"/>
      <c r="H56" s="27"/>
      <c r="I56" s="27"/>
      <c r="J56" s="18"/>
      <c r="K56" s="27"/>
    </row>
    <row r="57" spans="1:11" s="28" customFormat="1">
      <c r="B57" s="180"/>
      <c r="C57" s="27"/>
      <c r="D57" s="27"/>
      <c r="E57" s="27"/>
      <c r="F57" s="27"/>
      <c r="G57" s="27"/>
      <c r="H57" s="27"/>
      <c r="I57" s="27"/>
      <c r="J57" s="18"/>
      <c r="K57" s="27"/>
    </row>
    <row r="58" spans="1:11" s="28" customFormat="1">
      <c r="B58" s="180"/>
      <c r="C58" s="27"/>
      <c r="D58" s="27"/>
      <c r="E58" s="27"/>
      <c r="F58" s="27"/>
      <c r="G58" s="27"/>
      <c r="H58" s="27"/>
      <c r="I58" s="27"/>
      <c r="J58" s="18"/>
      <c r="K58" s="27"/>
    </row>
    <row r="59" spans="1:11" s="28" customFormat="1">
      <c r="B59" s="180"/>
      <c r="C59" s="27"/>
      <c r="D59" s="27"/>
      <c r="E59" s="27"/>
      <c r="F59" s="27"/>
      <c r="G59" s="27"/>
      <c r="H59" s="27"/>
      <c r="I59" s="27"/>
      <c r="J59" s="18"/>
      <c r="K59" s="27"/>
    </row>
    <row r="60" spans="1:11" s="28" customFormat="1">
      <c r="B60" s="180"/>
      <c r="C60" s="27"/>
      <c r="D60" s="27"/>
      <c r="E60" s="27"/>
      <c r="F60" s="27"/>
      <c r="G60" s="27"/>
      <c r="H60" s="27"/>
      <c r="I60" s="27"/>
      <c r="J60" s="18"/>
      <c r="K60" s="27"/>
    </row>
    <row r="61" spans="1:11" s="28" customFormat="1">
      <c r="B61" s="180"/>
      <c r="C61" s="27"/>
      <c r="D61" s="27"/>
      <c r="E61" s="27"/>
      <c r="F61" s="27"/>
      <c r="G61" s="27"/>
      <c r="H61" s="27"/>
      <c r="I61" s="27"/>
      <c r="J61" s="18"/>
      <c r="K61" s="27"/>
    </row>
    <row r="62" spans="1:11" s="28" customFormat="1">
      <c r="B62" s="180"/>
      <c r="C62" s="27"/>
      <c r="D62" s="27"/>
      <c r="E62" s="27"/>
      <c r="F62" s="27"/>
      <c r="G62" s="27"/>
      <c r="H62" s="27"/>
      <c r="I62" s="27"/>
      <c r="J62" s="18"/>
      <c r="K62" s="27"/>
    </row>
    <row r="63" spans="1:11" s="28" customFormat="1">
      <c r="B63" s="180"/>
      <c r="C63" s="27"/>
      <c r="D63" s="27"/>
      <c r="E63" s="27"/>
      <c r="F63" s="27"/>
      <c r="G63" s="27"/>
      <c r="H63" s="27"/>
      <c r="I63" s="27"/>
      <c r="J63" s="18"/>
      <c r="K63" s="27"/>
    </row>
    <row r="64" spans="1:11" s="28" customFormat="1">
      <c r="B64" s="180"/>
      <c r="C64" s="27"/>
      <c r="D64" s="27"/>
      <c r="E64" s="27"/>
      <c r="F64" s="27"/>
      <c r="G64" s="27"/>
      <c r="H64" s="27"/>
      <c r="I64" s="27"/>
      <c r="J64" s="18"/>
      <c r="K64" s="27"/>
    </row>
    <row r="65" spans="2:12" s="28" customFormat="1">
      <c r="B65" s="180"/>
      <c r="C65" s="27"/>
      <c r="D65" s="27"/>
      <c r="E65" s="27"/>
      <c r="F65" s="27"/>
      <c r="G65" s="27"/>
      <c r="H65" s="27"/>
      <c r="I65" s="27"/>
      <c r="J65" s="18"/>
      <c r="K65" s="27"/>
    </row>
    <row r="66" spans="2:12" s="28" customFormat="1">
      <c r="B66" s="180"/>
      <c r="C66" s="27"/>
      <c r="D66" s="27"/>
      <c r="E66" s="27"/>
      <c r="F66" s="27"/>
      <c r="G66" s="27"/>
      <c r="H66" s="27"/>
      <c r="I66" s="27"/>
      <c r="J66" s="18"/>
      <c r="K66" s="27"/>
    </row>
    <row r="67" spans="2:12" s="28" customFormat="1">
      <c r="B67" s="180"/>
      <c r="C67" s="27"/>
      <c r="D67" s="27"/>
      <c r="E67" s="27"/>
      <c r="F67" s="27"/>
      <c r="G67" s="27"/>
      <c r="H67" s="27"/>
      <c r="I67" s="27"/>
      <c r="J67" s="18"/>
      <c r="K67" s="27"/>
    </row>
    <row r="68" spans="2:12" s="28" customFormat="1">
      <c r="B68" s="180"/>
      <c r="C68" s="27"/>
      <c r="D68" s="27"/>
      <c r="E68" s="27"/>
      <c r="F68" s="27"/>
      <c r="G68" s="27"/>
      <c r="H68" s="27"/>
      <c r="I68" s="27"/>
      <c r="J68" s="18"/>
      <c r="K68" s="27"/>
      <c r="L68" s="198"/>
    </row>
    <row r="69" spans="2:12" s="28" customFormat="1">
      <c r="B69" s="180"/>
      <c r="C69" s="27"/>
      <c r="D69" s="27"/>
      <c r="E69" s="27"/>
      <c r="F69" s="27"/>
      <c r="G69" s="27"/>
      <c r="H69" s="27"/>
      <c r="I69" s="27"/>
      <c r="J69" s="18"/>
      <c r="K69" s="27"/>
      <c r="L69" s="198"/>
    </row>
    <row r="70" spans="2:12" s="28" customFormat="1">
      <c r="B70" s="180"/>
      <c r="C70" s="27"/>
      <c r="D70" s="27"/>
      <c r="E70" s="27"/>
      <c r="F70" s="27"/>
      <c r="G70" s="27"/>
      <c r="H70" s="27"/>
      <c r="I70" s="27"/>
      <c r="J70" s="18"/>
      <c r="K70" s="27"/>
      <c r="L70" s="198"/>
    </row>
    <row r="71" spans="2:12" s="28" customFormat="1">
      <c r="B71" s="180"/>
      <c r="C71" s="27"/>
      <c r="D71" s="27"/>
      <c r="E71" s="27"/>
      <c r="F71" s="27"/>
      <c r="G71" s="27"/>
      <c r="H71" s="27"/>
      <c r="I71" s="27"/>
      <c r="J71" s="18"/>
      <c r="K71" s="27"/>
      <c r="L71" s="198"/>
    </row>
    <row r="72" spans="2:12" s="28" customFormat="1">
      <c r="B72" s="180"/>
      <c r="C72" s="27"/>
      <c r="D72" s="27"/>
      <c r="E72" s="27"/>
      <c r="F72" s="27"/>
      <c r="G72" s="27"/>
      <c r="H72" s="27"/>
      <c r="I72" s="27"/>
      <c r="J72" s="18"/>
      <c r="K72" s="27"/>
      <c r="L72" s="198"/>
    </row>
    <row r="73" spans="2:12" s="28" customFormat="1">
      <c r="B73" s="180"/>
      <c r="C73" s="27"/>
      <c r="D73" s="27"/>
      <c r="E73" s="27"/>
      <c r="F73" s="27"/>
      <c r="G73" s="27"/>
      <c r="H73" s="27"/>
      <c r="I73" s="27"/>
      <c r="J73" s="18"/>
      <c r="K73" s="27"/>
      <c r="L73" s="199"/>
    </row>
    <row r="74" spans="2:12" s="28" customFormat="1">
      <c r="B74" s="180"/>
      <c r="C74" s="27"/>
      <c r="D74" s="27"/>
      <c r="E74" s="27"/>
      <c r="F74" s="27"/>
      <c r="G74" s="27"/>
      <c r="H74" s="27"/>
      <c r="I74" s="27"/>
      <c r="J74" s="18"/>
      <c r="K74" s="27"/>
      <c r="L74" s="198"/>
    </row>
    <row r="75" spans="2:12" s="28" customFormat="1">
      <c r="B75" s="180"/>
      <c r="C75" s="27"/>
      <c r="D75" s="27"/>
      <c r="E75" s="27"/>
      <c r="F75" s="27"/>
      <c r="G75" s="27"/>
      <c r="H75" s="27"/>
      <c r="I75" s="27"/>
      <c r="J75" s="18"/>
      <c r="K75" s="27"/>
      <c r="L75" s="198"/>
    </row>
    <row r="76" spans="2:12" s="28" customFormat="1">
      <c r="B76" s="180"/>
      <c r="C76" s="27"/>
      <c r="D76" s="27"/>
      <c r="E76" s="27"/>
      <c r="F76" s="27"/>
      <c r="G76" s="27"/>
      <c r="H76" s="27"/>
      <c r="I76" s="27"/>
      <c r="J76" s="18"/>
      <c r="K76" s="27"/>
      <c r="L76" s="198"/>
    </row>
    <row r="77" spans="2:12" s="28" customFormat="1">
      <c r="B77" s="180"/>
      <c r="C77" s="27"/>
      <c r="D77" s="27"/>
      <c r="E77" s="27"/>
      <c r="F77" s="27"/>
      <c r="G77" s="27"/>
      <c r="H77" s="27"/>
      <c r="I77" s="27"/>
      <c r="J77" s="18"/>
      <c r="K77" s="27"/>
      <c r="L77" s="198"/>
    </row>
    <row r="78" spans="2:12" s="28" customFormat="1">
      <c r="B78" s="180"/>
      <c r="C78" s="27"/>
      <c r="D78" s="27"/>
      <c r="E78" s="27"/>
      <c r="F78" s="27"/>
      <c r="G78" s="27"/>
      <c r="H78" s="27"/>
      <c r="I78" s="27"/>
      <c r="J78" s="18"/>
      <c r="K78" s="27"/>
      <c r="L78" s="198"/>
    </row>
    <row r="79" spans="2:12" s="28" customFormat="1">
      <c r="B79" s="180"/>
      <c r="C79" s="27"/>
      <c r="D79" s="27"/>
      <c r="E79" s="27"/>
      <c r="F79" s="27"/>
      <c r="G79" s="27"/>
      <c r="H79" s="27"/>
      <c r="I79" s="27"/>
      <c r="J79" s="18"/>
      <c r="K79" s="27"/>
      <c r="L79" s="198"/>
    </row>
    <row r="80" spans="2:12" s="28" customFormat="1">
      <c r="B80" s="180"/>
      <c r="C80" s="27"/>
      <c r="D80" s="27"/>
      <c r="E80" s="27"/>
      <c r="F80" s="27"/>
      <c r="G80" s="27"/>
      <c r="H80" s="27"/>
      <c r="I80" s="27"/>
      <c r="J80" s="18"/>
      <c r="K80" s="27"/>
      <c r="L80" s="198"/>
    </row>
    <row r="81" spans="2:17" s="28" customFormat="1">
      <c r="B81" s="180"/>
      <c r="C81" s="27"/>
      <c r="D81" s="27"/>
      <c r="E81" s="27"/>
      <c r="F81" s="27"/>
      <c r="G81" s="27"/>
      <c r="H81" s="27"/>
      <c r="I81" s="27"/>
      <c r="J81" s="18"/>
      <c r="K81" s="27"/>
      <c r="L81" s="198"/>
    </row>
    <row r="82" spans="2:17" s="28" customFormat="1">
      <c r="B82" s="180"/>
      <c r="C82" s="27"/>
      <c r="D82" s="27"/>
      <c r="E82" s="27"/>
      <c r="F82" s="27"/>
      <c r="G82" s="27"/>
      <c r="H82" s="27"/>
      <c r="I82" s="27"/>
      <c r="J82" s="18"/>
      <c r="K82" s="27"/>
      <c r="L82" s="198"/>
    </row>
    <row r="83" spans="2:17" s="28" customFormat="1">
      <c r="B83" s="180"/>
      <c r="C83" s="27"/>
      <c r="D83" s="27"/>
      <c r="E83" s="27"/>
      <c r="F83" s="27"/>
      <c r="G83" s="27"/>
      <c r="H83" s="27"/>
      <c r="I83" s="27"/>
      <c r="J83" s="18"/>
      <c r="K83" s="27"/>
    </row>
    <row r="84" spans="2:17" s="28" customFormat="1">
      <c r="B84" s="180"/>
      <c r="C84" s="27"/>
      <c r="D84" s="27"/>
      <c r="E84" s="27"/>
      <c r="F84" s="27"/>
      <c r="G84" s="27"/>
      <c r="H84" s="27"/>
      <c r="I84" s="27"/>
      <c r="J84" s="18"/>
      <c r="K84" s="27"/>
      <c r="L84" s="204"/>
    </row>
    <row r="85" spans="2:17" s="28" customFormat="1">
      <c r="B85" s="180"/>
      <c r="C85" s="27"/>
      <c r="D85" s="27"/>
      <c r="E85" s="27"/>
      <c r="F85" s="27"/>
      <c r="G85" s="27"/>
      <c r="H85" s="27"/>
      <c r="I85" s="27"/>
      <c r="J85" s="18"/>
      <c r="K85" s="27"/>
    </row>
    <row r="86" spans="2:17" s="28" customFormat="1">
      <c r="B86" s="180"/>
      <c r="C86" s="27"/>
      <c r="D86" s="27"/>
      <c r="E86" s="27"/>
      <c r="F86" s="27"/>
      <c r="G86" s="27"/>
      <c r="H86" s="27"/>
      <c r="I86" s="27"/>
      <c r="J86" s="18"/>
      <c r="K86" s="27"/>
    </row>
    <row r="87" spans="2:17" s="28" customFormat="1">
      <c r="B87" s="180"/>
      <c r="C87" s="27"/>
      <c r="D87" s="27"/>
      <c r="E87" s="27"/>
      <c r="F87" s="27"/>
      <c r="G87" s="27"/>
      <c r="H87" s="27"/>
      <c r="I87" s="27"/>
      <c r="J87" s="18"/>
      <c r="K87" s="27"/>
    </row>
    <row r="88" spans="2:17" s="28" customFormat="1">
      <c r="B88" s="180"/>
      <c r="C88" s="27"/>
      <c r="D88" s="27"/>
      <c r="E88" s="27"/>
      <c r="F88" s="27"/>
      <c r="G88" s="27"/>
      <c r="H88" s="27"/>
      <c r="I88" s="27"/>
      <c r="J88" s="18"/>
      <c r="K88" s="27"/>
    </row>
    <row r="89" spans="2:17" s="28" customFormat="1">
      <c r="B89" s="180"/>
      <c r="C89" s="27"/>
      <c r="D89" s="27"/>
      <c r="E89" s="27"/>
      <c r="F89" s="27"/>
      <c r="G89" s="27"/>
      <c r="H89" s="27"/>
      <c r="I89" s="27"/>
      <c r="J89" s="18"/>
      <c r="K89" s="27"/>
      <c r="L89" s="29"/>
      <c r="M89" s="29"/>
    </row>
    <row r="90" spans="2:17" s="28" customFormat="1">
      <c r="B90" s="180"/>
      <c r="C90" s="27"/>
      <c r="D90" s="27"/>
      <c r="E90" s="27"/>
      <c r="F90" s="27"/>
      <c r="G90" s="27"/>
      <c r="H90" s="27"/>
      <c r="I90" s="27"/>
      <c r="J90" s="18"/>
      <c r="K90" s="27"/>
      <c r="L90" s="29"/>
      <c r="M90" s="29"/>
    </row>
    <row r="91" spans="2:17" s="28" customFormat="1">
      <c r="B91" s="180"/>
      <c r="C91" s="27"/>
      <c r="D91" s="27"/>
      <c r="E91" s="27"/>
      <c r="F91" s="27"/>
      <c r="G91" s="27"/>
      <c r="H91" s="27"/>
      <c r="I91" s="27"/>
      <c r="J91" s="18"/>
      <c r="K91" s="27"/>
      <c r="L91" s="29"/>
      <c r="M91" s="29"/>
    </row>
    <row r="92" spans="2:17" s="28" customFormat="1">
      <c r="B92" s="180"/>
      <c r="C92" s="27"/>
      <c r="D92" s="27"/>
      <c r="E92" s="27"/>
      <c r="F92" s="27"/>
      <c r="G92" s="27"/>
      <c r="H92" s="27"/>
      <c r="I92" s="27"/>
      <c r="J92" s="18"/>
      <c r="K92" s="27"/>
      <c r="L92" s="29"/>
      <c r="M92" s="29"/>
    </row>
    <row r="93" spans="2:17" s="28" customFormat="1">
      <c r="B93" s="180"/>
      <c r="C93" s="27"/>
      <c r="D93" s="27"/>
      <c r="E93" s="27"/>
      <c r="F93" s="27"/>
      <c r="G93" s="27"/>
      <c r="H93" s="27"/>
      <c r="I93" s="27"/>
      <c r="J93" s="18"/>
      <c r="K93" s="27"/>
      <c r="L93" s="29"/>
      <c r="M93" s="29"/>
    </row>
    <row r="94" spans="2:17" s="28" customFormat="1">
      <c r="B94" s="180"/>
      <c r="C94" s="27"/>
      <c r="D94" s="27"/>
      <c r="E94" s="27"/>
      <c r="F94" s="27"/>
      <c r="G94" s="27"/>
      <c r="H94" s="27"/>
      <c r="I94" s="27"/>
      <c r="J94" s="18"/>
      <c r="K94" s="27"/>
      <c r="L94" s="29"/>
      <c r="M94" s="29"/>
    </row>
    <row r="95" spans="2:17" s="28" customFormat="1">
      <c r="B95" s="180"/>
      <c r="C95" s="27"/>
      <c r="D95" s="27"/>
      <c r="E95" s="27"/>
      <c r="F95" s="27"/>
      <c r="G95" s="27"/>
      <c r="H95" s="27"/>
      <c r="I95" s="27"/>
      <c r="J95" s="18"/>
      <c r="K95" s="27"/>
      <c r="L95" s="29"/>
      <c r="M95" s="29"/>
    </row>
    <row r="96" spans="2:17" s="28" customFormat="1">
      <c r="B96" s="180"/>
      <c r="C96" s="27"/>
      <c r="D96" s="27"/>
      <c r="E96" s="27"/>
      <c r="F96" s="27"/>
      <c r="G96" s="27"/>
      <c r="H96" s="27"/>
      <c r="I96" s="27"/>
      <c r="J96" s="18"/>
      <c r="K96" s="27"/>
      <c r="L96" s="29"/>
      <c r="M96" s="29"/>
      <c r="O96" s="29"/>
      <c r="P96" s="29"/>
      <c r="Q96" s="29"/>
    </row>
    <row r="97" spans="1:19" s="28" customFormat="1">
      <c r="B97" s="180"/>
      <c r="C97" s="27"/>
      <c r="D97" s="27"/>
      <c r="E97" s="27"/>
      <c r="F97" s="27"/>
      <c r="G97" s="27"/>
      <c r="H97" s="27"/>
      <c r="I97" s="27"/>
      <c r="J97" s="18"/>
      <c r="K97" s="27"/>
      <c r="L97" s="29"/>
      <c r="M97" s="29"/>
      <c r="N97" s="29"/>
      <c r="O97" s="29"/>
      <c r="P97" s="29"/>
      <c r="Q97" s="29"/>
      <c r="R97" s="29"/>
      <c r="S97" s="29"/>
    </row>
    <row r="98" spans="1:19">
      <c r="A98" s="28"/>
      <c r="B98" s="180"/>
      <c r="C98" s="27"/>
      <c r="D98" s="27"/>
      <c r="E98" s="27"/>
      <c r="F98" s="27"/>
      <c r="G98" s="27"/>
      <c r="H98" s="27"/>
      <c r="I98" s="27"/>
      <c r="J98" s="18"/>
      <c r="K98" s="27"/>
    </row>
    <row r="99" spans="1:19">
      <c r="A99" s="28"/>
      <c r="B99" s="180"/>
      <c r="C99" s="27"/>
      <c r="D99" s="27"/>
      <c r="E99" s="27"/>
      <c r="F99" s="27"/>
      <c r="G99" s="27"/>
      <c r="H99" s="27"/>
      <c r="I99" s="27"/>
      <c r="J99" s="18"/>
      <c r="K99" s="27"/>
    </row>
    <row r="100" spans="1:19">
      <c r="A100" s="28"/>
      <c r="B100" s="180"/>
      <c r="C100" s="27"/>
      <c r="D100" s="27"/>
      <c r="E100" s="27"/>
      <c r="F100" s="27"/>
      <c r="G100" s="27"/>
      <c r="H100" s="27"/>
      <c r="I100" s="27"/>
      <c r="J100" s="18"/>
      <c r="K100" s="27"/>
    </row>
    <row r="101" spans="1:19">
      <c r="A101" s="28"/>
      <c r="B101" s="180"/>
      <c r="C101" s="27"/>
      <c r="D101" s="27"/>
      <c r="E101" s="27"/>
      <c r="F101" s="27"/>
      <c r="G101" s="27"/>
      <c r="H101" s="27"/>
      <c r="I101" s="27"/>
      <c r="J101" s="18"/>
      <c r="K101" s="27"/>
    </row>
    <row r="102" spans="1:19">
      <c r="A102" s="28"/>
      <c r="B102" s="180"/>
      <c r="C102" s="27"/>
      <c r="D102" s="27"/>
      <c r="E102" s="27"/>
      <c r="F102" s="27"/>
      <c r="G102" s="27"/>
      <c r="H102" s="27"/>
      <c r="I102" s="27"/>
      <c r="J102" s="18"/>
      <c r="K102" s="27"/>
    </row>
    <row r="103" spans="1:19">
      <c r="A103" s="28"/>
      <c r="B103" s="180"/>
      <c r="C103" s="27"/>
      <c r="D103" s="27"/>
      <c r="E103" s="27"/>
      <c r="F103" s="27"/>
      <c r="G103" s="27"/>
      <c r="H103" s="27"/>
      <c r="I103" s="27"/>
      <c r="J103" s="18"/>
      <c r="K103" s="27"/>
    </row>
    <row r="104" spans="1:19">
      <c r="A104" s="28"/>
      <c r="B104" s="180"/>
      <c r="C104" s="27"/>
      <c r="D104" s="27"/>
      <c r="E104" s="27"/>
      <c r="F104" s="27"/>
      <c r="G104" s="27"/>
      <c r="H104" s="27"/>
      <c r="I104" s="27"/>
      <c r="J104" s="18"/>
      <c r="K104" s="27"/>
    </row>
    <row r="105" spans="1:19">
      <c r="A105" s="28"/>
      <c r="B105" s="180"/>
      <c r="C105" s="27"/>
      <c r="D105" s="27"/>
      <c r="E105" s="27"/>
      <c r="F105" s="27"/>
      <c r="G105" s="27"/>
      <c r="H105" s="27"/>
      <c r="I105" s="27"/>
      <c r="J105" s="18"/>
      <c r="K105" s="27"/>
    </row>
    <row r="106" spans="1:19">
      <c r="A106" s="28"/>
      <c r="B106" s="180"/>
      <c r="C106" s="27"/>
      <c r="D106" s="27"/>
      <c r="E106" s="27"/>
      <c r="F106" s="27"/>
      <c r="G106" s="27"/>
      <c r="H106" s="27"/>
      <c r="I106" s="27"/>
      <c r="J106" s="18"/>
      <c r="K106" s="27"/>
    </row>
    <row r="107" spans="1:19">
      <c r="A107" s="28"/>
      <c r="B107" s="180"/>
      <c r="C107" s="27"/>
      <c r="D107" s="27"/>
      <c r="E107" s="27"/>
      <c r="F107" s="27"/>
      <c r="G107" s="27"/>
      <c r="H107" s="27"/>
      <c r="I107" s="27"/>
      <c r="J107" s="18"/>
      <c r="K107" s="27"/>
    </row>
    <row r="108" spans="1:19">
      <c r="C108" s="30"/>
      <c r="D108" s="30"/>
      <c r="E108" s="30"/>
      <c r="F108" s="30"/>
      <c r="G108" s="30"/>
      <c r="H108" s="30"/>
      <c r="I108" s="30"/>
      <c r="J108" s="26"/>
      <c r="K108" s="30"/>
    </row>
    <row r="109" spans="1:19">
      <c r="C109" s="30"/>
      <c r="D109" s="30"/>
      <c r="E109" s="30"/>
      <c r="F109" s="30"/>
      <c r="G109" s="30"/>
      <c r="H109" s="30"/>
      <c r="I109" s="30"/>
      <c r="J109" s="26"/>
      <c r="K109" s="30"/>
    </row>
    <row r="110" spans="1:19">
      <c r="C110" s="30"/>
      <c r="D110" s="30"/>
      <c r="E110" s="30"/>
      <c r="F110" s="30"/>
      <c r="G110" s="30"/>
      <c r="H110" s="30"/>
      <c r="I110" s="30"/>
      <c r="J110" s="26"/>
      <c r="K110" s="30"/>
    </row>
    <row r="111" spans="1:19">
      <c r="C111" s="30"/>
      <c r="D111" s="30"/>
      <c r="E111" s="30"/>
      <c r="F111" s="30"/>
      <c r="G111" s="30"/>
      <c r="H111" s="30"/>
      <c r="I111" s="30"/>
      <c r="J111" s="26"/>
      <c r="K111" s="30"/>
    </row>
    <row r="112" spans="1:19">
      <c r="C112" s="30"/>
      <c r="D112" s="30"/>
      <c r="E112" s="30"/>
      <c r="F112" s="30"/>
      <c r="G112" s="30"/>
      <c r="H112" s="30"/>
      <c r="I112" s="30"/>
      <c r="J112" s="26"/>
      <c r="K112" s="30"/>
    </row>
    <row r="113" spans="1:13">
      <c r="C113" s="30"/>
      <c r="D113" s="30"/>
      <c r="E113" s="30"/>
      <c r="F113" s="30"/>
      <c r="G113" s="30"/>
      <c r="H113" s="30"/>
      <c r="I113" s="30"/>
      <c r="J113" s="26"/>
      <c r="K113" s="30"/>
    </row>
    <row r="114" spans="1:13">
      <c r="C114" s="30"/>
      <c r="D114" s="30"/>
      <c r="E114" s="30"/>
      <c r="F114" s="30"/>
      <c r="G114" s="30"/>
      <c r="H114" s="30"/>
      <c r="I114" s="30"/>
      <c r="J114" s="26"/>
      <c r="K114" s="30"/>
    </row>
    <row r="115" spans="1:13">
      <c r="C115" s="30"/>
      <c r="D115" s="30"/>
      <c r="E115" s="30"/>
      <c r="F115" s="30"/>
      <c r="G115" s="30"/>
      <c r="H115" s="30"/>
      <c r="I115" s="30"/>
      <c r="J115" s="26"/>
      <c r="K115" s="30"/>
    </row>
    <row r="116" spans="1:13">
      <c r="C116" s="30"/>
      <c r="D116" s="30"/>
      <c r="E116" s="30"/>
      <c r="F116" s="30"/>
      <c r="G116" s="30"/>
      <c r="H116" s="30"/>
      <c r="I116" s="30"/>
      <c r="J116" s="26"/>
      <c r="K116" s="30"/>
    </row>
    <row r="117" spans="1:13">
      <c r="C117" s="30"/>
      <c r="D117" s="30"/>
      <c r="E117" s="30"/>
      <c r="F117" s="30"/>
      <c r="G117" s="30"/>
      <c r="H117" s="30"/>
      <c r="I117" s="30"/>
      <c r="J117" s="26"/>
      <c r="K117" s="30"/>
    </row>
    <row r="118" spans="1:13">
      <c r="C118" s="30"/>
      <c r="D118" s="30"/>
      <c r="E118" s="30"/>
      <c r="F118" s="30"/>
      <c r="G118" s="30"/>
      <c r="H118" s="30"/>
      <c r="I118" s="30"/>
      <c r="J118" s="26"/>
      <c r="K118" s="30"/>
    </row>
    <row r="119" spans="1:13">
      <c r="C119" s="30"/>
      <c r="D119" s="30"/>
      <c r="E119" s="30"/>
      <c r="F119" s="30"/>
      <c r="G119" s="30"/>
      <c r="H119" s="30"/>
      <c r="I119" s="30"/>
      <c r="J119" s="26"/>
      <c r="K119" s="30"/>
    </row>
    <row r="120" spans="1:13">
      <c r="C120" s="30"/>
      <c r="D120" s="30"/>
      <c r="E120" s="30"/>
      <c r="F120" s="30"/>
      <c r="G120" s="30"/>
      <c r="H120" s="30"/>
      <c r="I120" s="30"/>
      <c r="J120" s="26"/>
      <c r="K120" s="30"/>
    </row>
    <row r="121" spans="1:13">
      <c r="C121" s="30"/>
      <c r="D121" s="30"/>
      <c r="E121" s="30"/>
      <c r="F121" s="30"/>
      <c r="G121" s="30"/>
      <c r="H121" s="30"/>
      <c r="I121" s="30"/>
      <c r="J121" s="26"/>
      <c r="K121" s="30"/>
      <c r="L121" s="31"/>
      <c r="M121" s="31"/>
    </row>
    <row r="122" spans="1:13">
      <c r="C122" s="30"/>
      <c r="D122" s="30"/>
      <c r="E122" s="30"/>
      <c r="F122" s="30"/>
      <c r="G122" s="30"/>
      <c r="H122" s="30"/>
      <c r="I122" s="30"/>
      <c r="J122" s="26"/>
      <c r="K122" s="30"/>
      <c r="L122" s="31"/>
      <c r="M122" s="31"/>
    </row>
    <row r="123" spans="1:13">
      <c r="A123" s="31"/>
      <c r="B123" s="31"/>
      <c r="C123" s="32"/>
      <c r="D123" s="32"/>
      <c r="E123" s="32"/>
      <c r="F123" s="32"/>
      <c r="G123" s="32"/>
      <c r="H123" s="32"/>
      <c r="I123" s="30"/>
      <c r="J123" s="26"/>
      <c r="K123" s="30"/>
      <c r="L123" s="31"/>
      <c r="M123" s="31"/>
    </row>
    <row r="124" spans="1:13">
      <c r="A124" s="31"/>
      <c r="B124" s="31"/>
      <c r="C124" s="32"/>
      <c r="D124" s="32"/>
      <c r="E124" s="32"/>
      <c r="F124" s="32"/>
      <c r="G124" s="32"/>
      <c r="H124" s="32"/>
      <c r="I124" s="30"/>
      <c r="J124" s="26"/>
      <c r="K124" s="30"/>
      <c r="L124" s="31"/>
      <c r="M124" s="31"/>
    </row>
    <row r="127" spans="1:13">
      <c r="A127" s="31"/>
      <c r="B127" s="31"/>
      <c r="C127" s="32"/>
      <c r="D127" s="32"/>
      <c r="E127" s="32"/>
      <c r="F127" s="32"/>
      <c r="G127" s="32"/>
      <c r="H127" s="32"/>
      <c r="I127" s="30"/>
      <c r="J127" s="26"/>
      <c r="K127" s="30"/>
      <c r="L127" s="31"/>
      <c r="M127" s="31"/>
    </row>
    <row r="128" spans="1:13">
      <c r="A128" s="31"/>
      <c r="B128" s="31"/>
      <c r="C128" s="32"/>
      <c r="D128" s="32"/>
      <c r="E128" s="32"/>
      <c r="F128" s="32"/>
      <c r="G128" s="32"/>
      <c r="H128" s="32"/>
      <c r="I128" s="32"/>
      <c r="J128" s="5"/>
      <c r="K128" s="32"/>
      <c r="L128" s="31"/>
      <c r="M128" s="31"/>
    </row>
    <row r="129" spans="1:19">
      <c r="A129" s="31"/>
      <c r="B129" s="31"/>
      <c r="C129" s="32"/>
      <c r="D129" s="32"/>
      <c r="E129" s="32"/>
      <c r="F129" s="32"/>
      <c r="G129" s="32"/>
      <c r="H129" s="32"/>
      <c r="I129" s="32"/>
      <c r="J129" s="5"/>
      <c r="K129" s="32"/>
      <c r="L129" s="31"/>
      <c r="M129" s="31"/>
    </row>
    <row r="130" spans="1:19" s="31" customFormat="1">
      <c r="C130" s="32"/>
      <c r="D130" s="32"/>
      <c r="E130" s="32"/>
      <c r="F130" s="32"/>
      <c r="G130" s="32"/>
      <c r="H130" s="32"/>
      <c r="I130" s="32"/>
      <c r="J130" s="5"/>
      <c r="K130" s="32"/>
      <c r="L130" s="29"/>
      <c r="M130" s="29"/>
      <c r="N130" s="29"/>
      <c r="R130" s="29"/>
      <c r="S130" s="29"/>
    </row>
    <row r="131" spans="1:19" s="31" customFormat="1">
      <c r="C131" s="32"/>
      <c r="D131" s="32"/>
      <c r="E131" s="32"/>
      <c r="F131" s="32"/>
      <c r="G131" s="32"/>
      <c r="H131" s="32"/>
      <c r="I131" s="32"/>
      <c r="J131" s="5"/>
      <c r="K131" s="32"/>
    </row>
    <row r="132" spans="1:19" s="31" customFormat="1">
      <c r="A132" s="29"/>
      <c r="B132" s="29"/>
      <c r="C132" s="30"/>
      <c r="D132" s="30"/>
      <c r="E132" s="30"/>
      <c r="F132" s="30"/>
      <c r="G132" s="30"/>
      <c r="H132" s="30"/>
      <c r="I132" s="32"/>
      <c r="J132" s="5"/>
      <c r="K132" s="32"/>
    </row>
    <row r="133" spans="1:19" s="31" customFormat="1">
      <c r="C133" s="32"/>
      <c r="D133" s="32"/>
      <c r="E133" s="32"/>
      <c r="F133" s="32"/>
      <c r="G133" s="32"/>
      <c r="H133" s="32"/>
      <c r="I133" s="32"/>
      <c r="J133" s="5"/>
      <c r="K133" s="32"/>
    </row>
    <row r="134" spans="1:19" s="31" customFormat="1">
      <c r="C134" s="32"/>
      <c r="D134" s="32"/>
      <c r="E134" s="32"/>
      <c r="F134" s="32"/>
      <c r="G134" s="32"/>
      <c r="H134" s="32"/>
      <c r="I134" s="32"/>
      <c r="J134" s="5"/>
      <c r="K134" s="32"/>
    </row>
    <row r="135" spans="1:19" s="31" customFormat="1">
      <c r="C135" s="32"/>
      <c r="D135" s="32"/>
      <c r="E135" s="32"/>
      <c r="F135" s="32"/>
      <c r="G135" s="32"/>
      <c r="H135" s="32"/>
      <c r="I135" s="30"/>
      <c r="J135" s="26"/>
      <c r="K135" s="30"/>
    </row>
    <row r="136" spans="1:19" s="31" customFormat="1">
      <c r="C136" s="32"/>
      <c r="D136" s="32"/>
      <c r="E136" s="32"/>
      <c r="F136" s="32"/>
      <c r="G136" s="32"/>
      <c r="H136" s="32"/>
      <c r="I136" s="32"/>
      <c r="J136" s="5"/>
      <c r="K136" s="32"/>
    </row>
    <row r="137" spans="1:19">
      <c r="A137" s="31"/>
      <c r="B137" s="31"/>
      <c r="C137" s="32"/>
      <c r="D137" s="32"/>
      <c r="E137" s="32"/>
      <c r="F137" s="32"/>
      <c r="G137" s="32"/>
      <c r="H137" s="32"/>
      <c r="I137" s="32"/>
      <c r="J137" s="5"/>
      <c r="K137" s="32"/>
      <c r="L137" s="31"/>
      <c r="M137" s="31"/>
      <c r="N137" s="31"/>
      <c r="R137" s="31"/>
      <c r="S137" s="31"/>
    </row>
    <row r="138" spans="1:19" s="31" customFormat="1">
      <c r="C138" s="32"/>
      <c r="D138" s="32"/>
      <c r="E138" s="32"/>
      <c r="F138" s="32"/>
      <c r="G138" s="32"/>
      <c r="H138" s="32"/>
      <c r="I138" s="32"/>
      <c r="J138" s="5"/>
      <c r="K138" s="32"/>
      <c r="N138" s="29"/>
      <c r="R138" s="29"/>
      <c r="S138" s="29"/>
    </row>
    <row r="139" spans="1:19" s="31" customFormat="1">
      <c r="C139" s="32"/>
      <c r="D139" s="32"/>
      <c r="E139" s="32"/>
      <c r="F139" s="32"/>
      <c r="G139" s="32"/>
      <c r="H139" s="32"/>
      <c r="I139" s="32"/>
      <c r="J139" s="5"/>
      <c r="K139" s="32"/>
    </row>
    <row r="140" spans="1:19" s="31" customFormat="1">
      <c r="C140" s="32"/>
      <c r="D140" s="32"/>
      <c r="E140" s="32"/>
      <c r="F140" s="32"/>
      <c r="G140" s="32"/>
      <c r="H140" s="32"/>
      <c r="I140" s="32"/>
      <c r="J140" s="5"/>
      <c r="K140" s="32"/>
    </row>
    <row r="141" spans="1:19" s="31" customFormat="1">
      <c r="C141" s="32"/>
      <c r="D141" s="32"/>
      <c r="E141" s="32"/>
      <c r="F141" s="32"/>
      <c r="G141" s="32"/>
      <c r="H141" s="32"/>
      <c r="I141" s="32"/>
      <c r="J141" s="5"/>
      <c r="K141" s="32"/>
    </row>
    <row r="142" spans="1:19" s="31" customFormat="1">
      <c r="C142" s="32"/>
      <c r="D142" s="32"/>
      <c r="E142" s="32"/>
      <c r="F142" s="32"/>
      <c r="G142" s="32"/>
      <c r="H142" s="32"/>
      <c r="I142" s="32"/>
      <c r="J142" s="5"/>
      <c r="K142" s="32"/>
    </row>
    <row r="143" spans="1:19" s="31" customFormat="1">
      <c r="C143" s="32"/>
      <c r="D143" s="32"/>
      <c r="E143" s="32"/>
      <c r="F143" s="32"/>
      <c r="G143" s="32"/>
      <c r="H143" s="32"/>
      <c r="I143" s="32"/>
      <c r="J143" s="5"/>
      <c r="K143" s="32"/>
    </row>
    <row r="144" spans="1:19" s="31" customFormat="1">
      <c r="C144" s="32"/>
      <c r="D144" s="32"/>
      <c r="E144" s="32"/>
      <c r="F144" s="32"/>
      <c r="G144" s="32"/>
      <c r="H144" s="32"/>
      <c r="I144" s="32"/>
      <c r="J144" s="5"/>
      <c r="K144" s="32"/>
    </row>
    <row r="145" spans="3:11" s="31" customFormat="1">
      <c r="C145" s="32"/>
      <c r="D145" s="32"/>
      <c r="E145" s="32"/>
      <c r="F145" s="32"/>
      <c r="G145" s="32"/>
      <c r="H145" s="32"/>
      <c r="I145" s="32"/>
      <c r="J145" s="5"/>
      <c r="K145" s="32"/>
    </row>
    <row r="146" spans="3:11" s="31" customFormat="1">
      <c r="C146" s="32"/>
      <c r="D146" s="32"/>
      <c r="E146" s="32"/>
      <c r="F146" s="32"/>
      <c r="G146" s="32"/>
      <c r="H146" s="32"/>
      <c r="I146" s="32"/>
      <c r="J146" s="5"/>
      <c r="K146" s="32"/>
    </row>
    <row r="147" spans="3:11" s="31" customFormat="1">
      <c r="C147" s="32"/>
      <c r="D147" s="32"/>
      <c r="E147" s="32"/>
      <c r="F147" s="32"/>
      <c r="G147" s="32"/>
      <c r="H147" s="32"/>
      <c r="I147" s="32"/>
      <c r="J147" s="5"/>
      <c r="K147" s="32"/>
    </row>
    <row r="148" spans="3:11" s="31" customFormat="1">
      <c r="C148" s="32"/>
      <c r="D148" s="32"/>
      <c r="E148" s="32"/>
      <c r="F148" s="32"/>
      <c r="G148" s="32"/>
      <c r="H148" s="32"/>
      <c r="I148" s="32"/>
      <c r="J148" s="5"/>
      <c r="K148" s="32"/>
    </row>
    <row r="149" spans="3:11" s="31" customFormat="1">
      <c r="C149" s="32"/>
      <c r="D149" s="32"/>
      <c r="E149" s="32"/>
      <c r="F149" s="32"/>
      <c r="G149" s="32"/>
      <c r="H149" s="32"/>
      <c r="I149" s="32"/>
      <c r="J149" s="5"/>
      <c r="K149" s="32"/>
    </row>
    <row r="150" spans="3:11" s="31" customFormat="1">
      <c r="C150" s="32"/>
      <c r="D150" s="32"/>
      <c r="E150" s="32"/>
      <c r="F150" s="32"/>
      <c r="G150" s="32"/>
      <c r="H150" s="32"/>
      <c r="I150" s="32"/>
      <c r="J150" s="5"/>
      <c r="K150" s="32"/>
    </row>
    <row r="151" spans="3:11" s="31" customFormat="1">
      <c r="C151" s="32"/>
      <c r="D151" s="32"/>
      <c r="E151" s="32"/>
      <c r="F151" s="32"/>
      <c r="G151" s="32"/>
      <c r="H151" s="32"/>
      <c r="I151" s="32"/>
      <c r="J151" s="5"/>
      <c r="K151" s="32"/>
    </row>
    <row r="152" spans="3:11" s="31" customFormat="1">
      <c r="C152" s="32"/>
      <c r="D152" s="32"/>
      <c r="E152" s="32"/>
      <c r="F152" s="32"/>
      <c r="G152" s="32"/>
      <c r="H152" s="32"/>
      <c r="I152" s="32"/>
      <c r="J152" s="5"/>
      <c r="K152" s="32"/>
    </row>
    <row r="153" spans="3:11" s="31" customFormat="1">
      <c r="C153" s="32"/>
      <c r="D153" s="32"/>
      <c r="E153" s="32"/>
      <c r="F153" s="32"/>
      <c r="G153" s="32"/>
      <c r="H153" s="32"/>
      <c r="I153" s="32"/>
      <c r="J153" s="5"/>
      <c r="K153" s="32"/>
    </row>
    <row r="154" spans="3:11" s="31" customFormat="1">
      <c r="C154" s="32"/>
      <c r="D154" s="32"/>
      <c r="E154" s="32"/>
      <c r="F154" s="32"/>
      <c r="G154" s="32"/>
      <c r="H154" s="32"/>
      <c r="I154" s="32"/>
      <c r="J154" s="5"/>
      <c r="K154" s="32"/>
    </row>
    <row r="155" spans="3:11" s="31" customFormat="1">
      <c r="C155" s="32"/>
      <c r="D155" s="32"/>
      <c r="E155" s="32"/>
      <c r="F155" s="32"/>
      <c r="G155" s="32"/>
      <c r="H155" s="32"/>
      <c r="I155" s="32"/>
      <c r="J155" s="5"/>
      <c r="K155" s="32"/>
    </row>
    <row r="156" spans="3:11" s="31" customFormat="1">
      <c r="C156" s="32"/>
      <c r="D156" s="32"/>
      <c r="E156" s="32"/>
      <c r="F156" s="32"/>
      <c r="G156" s="32"/>
      <c r="H156" s="32"/>
      <c r="I156" s="32"/>
      <c r="J156" s="5"/>
      <c r="K156" s="32"/>
    </row>
    <row r="157" spans="3:11" s="31" customFormat="1">
      <c r="C157" s="32"/>
      <c r="D157" s="32"/>
      <c r="E157" s="32"/>
      <c r="F157" s="32"/>
      <c r="G157" s="32"/>
      <c r="H157" s="32"/>
      <c r="I157" s="32"/>
      <c r="J157" s="5"/>
      <c r="K157" s="32"/>
    </row>
    <row r="158" spans="3:11" s="31" customFormat="1">
      <c r="C158" s="32"/>
      <c r="D158" s="32"/>
      <c r="E158" s="32"/>
      <c r="F158" s="32"/>
      <c r="G158" s="32"/>
      <c r="H158" s="32"/>
      <c r="I158" s="32"/>
      <c r="J158" s="5"/>
      <c r="K158" s="32"/>
    </row>
    <row r="159" spans="3:11" s="31" customFormat="1">
      <c r="C159" s="32"/>
      <c r="D159" s="32"/>
      <c r="E159" s="32"/>
      <c r="F159" s="32"/>
      <c r="G159" s="32"/>
      <c r="H159" s="32"/>
      <c r="I159" s="32"/>
      <c r="J159" s="5"/>
      <c r="K159" s="32"/>
    </row>
    <row r="160" spans="3:11" s="31" customFormat="1">
      <c r="C160" s="32"/>
      <c r="D160" s="32"/>
      <c r="E160" s="32"/>
      <c r="F160" s="32"/>
      <c r="G160" s="32"/>
      <c r="H160" s="32"/>
      <c r="I160" s="32"/>
      <c r="J160" s="5"/>
      <c r="K160" s="32"/>
    </row>
    <row r="161" spans="1:19" s="31" customFormat="1">
      <c r="C161" s="32"/>
      <c r="D161" s="32"/>
      <c r="E161" s="32"/>
      <c r="F161" s="32"/>
      <c r="G161" s="32"/>
      <c r="H161" s="32"/>
      <c r="I161" s="32"/>
      <c r="J161" s="5"/>
      <c r="K161" s="32"/>
    </row>
    <row r="162" spans="1:19" s="31" customFormat="1">
      <c r="C162" s="32"/>
      <c r="D162" s="32"/>
      <c r="E162" s="32"/>
      <c r="F162" s="32"/>
      <c r="G162" s="32"/>
      <c r="H162" s="32"/>
      <c r="I162" s="32"/>
      <c r="J162" s="5"/>
      <c r="K162" s="32"/>
    </row>
    <row r="163" spans="1:19" s="31" customFormat="1">
      <c r="C163" s="32"/>
      <c r="D163" s="32"/>
      <c r="E163" s="32"/>
      <c r="F163" s="32"/>
      <c r="G163" s="32"/>
      <c r="H163" s="32"/>
      <c r="I163" s="32"/>
      <c r="J163" s="5"/>
      <c r="K163" s="32"/>
    </row>
    <row r="164" spans="1:19" s="31" customFormat="1">
      <c r="C164" s="32"/>
      <c r="D164" s="32"/>
      <c r="E164" s="32"/>
      <c r="F164" s="32"/>
      <c r="G164" s="32"/>
      <c r="H164" s="32"/>
      <c r="I164" s="32"/>
      <c r="J164" s="5"/>
      <c r="K164" s="32"/>
      <c r="L164" s="29"/>
      <c r="M164" s="29"/>
    </row>
    <row r="165" spans="1:19" s="31" customFormat="1">
      <c r="C165" s="32"/>
      <c r="D165" s="32"/>
      <c r="E165" s="32"/>
      <c r="F165" s="32"/>
      <c r="G165" s="32"/>
      <c r="H165" s="32"/>
      <c r="I165" s="32"/>
      <c r="J165" s="5"/>
      <c r="K165" s="32"/>
    </row>
    <row r="166" spans="1:19" s="31" customFormat="1">
      <c r="A166" s="29"/>
      <c r="B166" s="29"/>
      <c r="C166" s="30"/>
      <c r="D166" s="30"/>
      <c r="E166" s="30"/>
      <c r="F166" s="30"/>
      <c r="G166" s="30"/>
      <c r="H166" s="30"/>
      <c r="I166" s="32"/>
      <c r="J166" s="5"/>
      <c r="K166" s="32"/>
      <c r="L166" s="29"/>
      <c r="M166" s="29"/>
    </row>
    <row r="167" spans="1:19" s="31" customFormat="1">
      <c r="C167" s="32"/>
      <c r="D167" s="32"/>
      <c r="E167" s="32"/>
      <c r="F167" s="32"/>
      <c r="G167" s="32"/>
      <c r="H167" s="32"/>
      <c r="I167" s="32"/>
      <c r="J167" s="5"/>
      <c r="K167" s="32"/>
    </row>
    <row r="168" spans="1:19" s="31" customFormat="1">
      <c r="A168" s="29"/>
      <c r="B168" s="29"/>
      <c r="C168" s="30"/>
      <c r="D168" s="30"/>
      <c r="E168" s="30"/>
      <c r="F168" s="30"/>
      <c r="G168" s="30"/>
      <c r="H168" s="30"/>
      <c r="I168" s="32"/>
      <c r="J168" s="5"/>
      <c r="K168" s="32"/>
    </row>
    <row r="169" spans="1:19" s="31" customFormat="1">
      <c r="C169" s="32"/>
      <c r="D169" s="32"/>
      <c r="E169" s="32"/>
      <c r="F169" s="32"/>
      <c r="G169" s="32"/>
      <c r="H169" s="32"/>
      <c r="I169" s="30"/>
      <c r="J169" s="26"/>
      <c r="K169" s="30"/>
    </row>
    <row r="170" spans="1:19" s="31" customFormat="1">
      <c r="C170" s="32"/>
      <c r="D170" s="32"/>
      <c r="E170" s="32"/>
      <c r="F170" s="32"/>
      <c r="G170" s="32"/>
      <c r="H170" s="32"/>
      <c r="I170" s="32"/>
      <c r="J170" s="5"/>
      <c r="K170" s="32"/>
    </row>
    <row r="171" spans="1:19">
      <c r="A171" s="31"/>
      <c r="B171" s="31"/>
      <c r="C171" s="32"/>
      <c r="D171" s="32"/>
      <c r="E171" s="32"/>
      <c r="F171" s="32"/>
      <c r="G171" s="32"/>
      <c r="H171" s="32"/>
      <c r="I171" s="30"/>
      <c r="J171" s="26"/>
      <c r="K171" s="30"/>
      <c r="L171" s="31"/>
      <c r="M171" s="31"/>
      <c r="N171" s="31"/>
      <c r="R171" s="31"/>
      <c r="S171" s="31"/>
    </row>
    <row r="172" spans="1:19" s="31" customFormat="1">
      <c r="C172" s="32"/>
      <c r="D172" s="32"/>
      <c r="E172" s="32"/>
      <c r="F172" s="32"/>
      <c r="G172" s="32"/>
      <c r="H172" s="32"/>
      <c r="I172" s="32"/>
      <c r="J172" s="5"/>
      <c r="K172" s="32"/>
      <c r="N172" s="29"/>
      <c r="R172" s="29"/>
      <c r="S172" s="29"/>
    </row>
    <row r="173" spans="1:19">
      <c r="A173" s="31"/>
      <c r="B173" s="31"/>
      <c r="C173" s="32"/>
      <c r="D173" s="32"/>
      <c r="E173" s="32"/>
      <c r="F173" s="32"/>
      <c r="G173" s="32"/>
      <c r="H173" s="32"/>
      <c r="I173" s="32"/>
      <c r="J173" s="5"/>
      <c r="K173" s="32"/>
      <c r="L173" s="31"/>
      <c r="M173" s="31"/>
      <c r="N173" s="31"/>
      <c r="R173" s="31"/>
      <c r="S173" s="31"/>
    </row>
    <row r="174" spans="1:19" s="31" customFormat="1">
      <c r="C174" s="32"/>
      <c r="D174" s="32"/>
      <c r="E174" s="32"/>
      <c r="F174" s="32"/>
      <c r="G174" s="32"/>
      <c r="H174" s="32"/>
      <c r="I174" s="32"/>
      <c r="J174" s="5"/>
      <c r="K174" s="32"/>
      <c r="L174" s="29"/>
      <c r="M174" s="29"/>
      <c r="N174" s="29"/>
      <c r="R174" s="29"/>
      <c r="S174" s="29"/>
    </row>
    <row r="175" spans="1:19" s="31" customFormat="1">
      <c r="C175" s="32"/>
      <c r="D175" s="32"/>
      <c r="E175" s="32"/>
      <c r="F175" s="32"/>
      <c r="G175" s="32"/>
      <c r="H175" s="32"/>
      <c r="I175" s="32"/>
      <c r="J175" s="5"/>
      <c r="K175" s="32"/>
    </row>
    <row r="176" spans="1:19" s="31" customFormat="1">
      <c r="A176" s="29"/>
      <c r="B176" s="29"/>
      <c r="C176" s="30"/>
      <c r="D176" s="30"/>
      <c r="E176" s="30"/>
      <c r="F176" s="30"/>
      <c r="G176" s="30"/>
      <c r="H176" s="30"/>
      <c r="I176" s="32"/>
      <c r="J176" s="5"/>
      <c r="K176" s="32"/>
      <c r="L176" s="29"/>
      <c r="M176" s="29"/>
    </row>
    <row r="177" spans="1:19" s="31" customFormat="1">
      <c r="C177" s="32"/>
      <c r="D177" s="32"/>
      <c r="E177" s="32"/>
      <c r="F177" s="32"/>
      <c r="G177" s="32"/>
      <c r="H177" s="32"/>
      <c r="I177" s="32"/>
      <c r="J177" s="5"/>
      <c r="K177" s="32"/>
    </row>
    <row r="178" spans="1:19" s="31" customFormat="1">
      <c r="A178" s="29"/>
      <c r="B178" s="29"/>
      <c r="C178" s="30"/>
      <c r="D178" s="30"/>
      <c r="E178" s="30"/>
      <c r="F178" s="30"/>
      <c r="G178" s="30"/>
      <c r="H178" s="30"/>
      <c r="I178" s="32"/>
      <c r="J178" s="5"/>
      <c r="K178" s="32"/>
    </row>
    <row r="179" spans="1:19" s="31" customFormat="1">
      <c r="C179" s="32"/>
      <c r="D179" s="32"/>
      <c r="E179" s="32"/>
      <c r="F179" s="32"/>
      <c r="G179" s="32"/>
      <c r="H179" s="32"/>
      <c r="I179" s="30"/>
      <c r="J179" s="26"/>
      <c r="K179" s="30"/>
    </row>
    <row r="180" spans="1:19" s="31" customFormat="1">
      <c r="C180" s="32"/>
      <c r="D180" s="32"/>
      <c r="E180" s="32"/>
      <c r="F180" s="32"/>
      <c r="G180" s="32"/>
      <c r="H180" s="32"/>
      <c r="I180" s="32"/>
      <c r="J180" s="5"/>
      <c r="K180" s="32"/>
    </row>
    <row r="181" spans="1:19">
      <c r="A181" s="31"/>
      <c r="B181" s="31"/>
      <c r="C181" s="32"/>
      <c r="D181" s="32"/>
      <c r="E181" s="32"/>
      <c r="F181" s="32"/>
      <c r="G181" s="32"/>
      <c r="H181" s="32"/>
      <c r="I181" s="30"/>
      <c r="J181" s="26"/>
      <c r="K181" s="30"/>
      <c r="L181" s="31"/>
      <c r="M181" s="31"/>
      <c r="N181" s="31"/>
      <c r="R181" s="31"/>
      <c r="S181" s="31"/>
    </row>
    <row r="182" spans="1:19" s="31" customFormat="1">
      <c r="C182" s="32"/>
      <c r="D182" s="32"/>
      <c r="E182" s="32"/>
      <c r="F182" s="32"/>
      <c r="G182" s="32"/>
      <c r="H182" s="32"/>
      <c r="I182" s="32"/>
      <c r="J182" s="5"/>
      <c r="K182" s="32"/>
      <c r="N182" s="29"/>
      <c r="R182" s="29"/>
      <c r="S182" s="29"/>
    </row>
    <row r="183" spans="1:19">
      <c r="A183" s="31"/>
      <c r="B183" s="31"/>
      <c r="C183" s="32"/>
      <c r="D183" s="32"/>
      <c r="E183" s="32"/>
      <c r="F183" s="32"/>
      <c r="G183" s="32"/>
      <c r="H183" s="32"/>
      <c r="I183" s="32"/>
      <c r="J183" s="5"/>
      <c r="K183" s="32"/>
      <c r="N183" s="31"/>
      <c r="R183" s="31"/>
      <c r="S183" s="31"/>
    </row>
    <row r="184" spans="1:19" s="31" customFormat="1">
      <c r="C184" s="32"/>
      <c r="D184" s="32"/>
      <c r="E184" s="32"/>
      <c r="F184" s="32"/>
      <c r="G184" s="32"/>
      <c r="H184" s="32"/>
      <c r="I184" s="32"/>
      <c r="J184" s="5"/>
      <c r="K184" s="32"/>
      <c r="N184" s="29"/>
      <c r="R184" s="29"/>
      <c r="S184" s="29"/>
    </row>
    <row r="185" spans="1:19" s="31" customFormat="1">
      <c r="A185" s="29"/>
      <c r="B185" s="29"/>
      <c r="C185" s="30"/>
      <c r="D185" s="30"/>
      <c r="E185" s="30"/>
      <c r="F185" s="30"/>
      <c r="G185" s="30"/>
      <c r="H185" s="30"/>
      <c r="I185" s="32"/>
      <c r="J185" s="5"/>
      <c r="K185" s="32"/>
    </row>
    <row r="186" spans="1:19" s="31" customFormat="1">
      <c r="C186" s="32"/>
      <c r="D186" s="32"/>
      <c r="E186" s="32"/>
      <c r="F186" s="32"/>
      <c r="G186" s="32"/>
      <c r="H186" s="32"/>
      <c r="I186" s="32"/>
      <c r="J186" s="5"/>
      <c r="K186" s="32"/>
      <c r="L186" s="29"/>
      <c r="M186" s="29"/>
    </row>
    <row r="187" spans="1:19" s="31" customFormat="1">
      <c r="C187" s="32"/>
      <c r="D187" s="32"/>
      <c r="E187" s="32"/>
      <c r="F187" s="32"/>
      <c r="G187" s="32"/>
      <c r="H187" s="32"/>
      <c r="I187" s="32"/>
      <c r="J187" s="5"/>
      <c r="K187" s="32"/>
      <c r="L187" s="29"/>
      <c r="M187" s="29"/>
    </row>
    <row r="188" spans="1:19" s="31" customFormat="1">
      <c r="A188" s="29"/>
      <c r="B188" s="29"/>
      <c r="C188" s="30"/>
      <c r="D188" s="30"/>
      <c r="E188" s="30"/>
      <c r="F188" s="30"/>
      <c r="G188" s="30"/>
      <c r="H188" s="30"/>
      <c r="I188" s="30"/>
      <c r="J188" s="26"/>
      <c r="K188" s="30"/>
      <c r="L188" s="29"/>
      <c r="M188" s="29"/>
    </row>
    <row r="189" spans="1:19" s="31" customFormat="1">
      <c r="A189" s="29"/>
      <c r="B189" s="29"/>
      <c r="C189" s="30"/>
      <c r="D189" s="30"/>
      <c r="E189" s="30"/>
      <c r="F189" s="30"/>
      <c r="G189" s="30"/>
      <c r="H189" s="30"/>
      <c r="I189" s="32"/>
      <c r="J189" s="5"/>
      <c r="K189" s="32"/>
      <c r="L189" s="29"/>
      <c r="M189" s="29"/>
    </row>
    <row r="190" spans="1:19">
      <c r="C190" s="30"/>
      <c r="D190" s="30"/>
      <c r="E190" s="30"/>
      <c r="F190" s="30"/>
      <c r="G190" s="30"/>
      <c r="H190" s="30"/>
      <c r="I190" s="32"/>
      <c r="J190" s="5"/>
      <c r="K190" s="32"/>
      <c r="N190" s="31"/>
      <c r="R190" s="31"/>
      <c r="S190" s="31"/>
    </row>
    <row r="191" spans="1:19" s="31" customFormat="1">
      <c r="A191" s="29"/>
      <c r="B191" s="29"/>
      <c r="C191" s="30"/>
      <c r="D191" s="30"/>
      <c r="E191" s="30"/>
      <c r="F191" s="30"/>
      <c r="G191" s="30"/>
      <c r="H191" s="30"/>
      <c r="I191" s="30"/>
      <c r="J191" s="26"/>
      <c r="K191" s="30"/>
      <c r="L191" s="29"/>
      <c r="M191" s="29"/>
      <c r="N191" s="29"/>
      <c r="R191" s="29"/>
      <c r="S191" s="29"/>
    </row>
    <row r="192" spans="1:19" s="31" customFormat="1">
      <c r="A192" s="29"/>
      <c r="B192" s="29"/>
      <c r="C192" s="30"/>
      <c r="D192" s="30"/>
      <c r="E192" s="30"/>
      <c r="F192" s="30"/>
      <c r="G192" s="30"/>
      <c r="H192" s="30"/>
      <c r="I192" s="30"/>
      <c r="J192" s="26"/>
      <c r="K192" s="30"/>
      <c r="L192" s="29"/>
      <c r="M192" s="29"/>
    </row>
    <row r="193" spans="14:19">
      <c r="N193" s="31"/>
      <c r="R193" s="31"/>
      <c r="S193" s="31"/>
    </row>
  </sheetData>
  <sheetProtection algorithmName="SHA-512" hashValue="7wBLA6AMAcCHch21l/fZ/M0qJg5qaLK4CzQiFhEo46H0OOxuwYGS1vsCbJVeukT/fkqJ1OGm4/7ItWJV7SWEpw==" saltValue="qiHSe/PVpkKbzYRPNeMfkA==" spinCount="100000" sheet="1" formatCells="0" formatColumns="0" formatRows="0" insertHyperlinks="0" sort="0" autoFilter="0" pivotTables="0"/>
  <mergeCells count="7">
    <mergeCell ref="P39:S42"/>
    <mergeCell ref="A2:I2"/>
    <mergeCell ref="K2:U2"/>
    <mergeCell ref="K3:U3"/>
    <mergeCell ref="A19:I19"/>
    <mergeCell ref="K19:U19"/>
    <mergeCell ref="L11:U11"/>
  </mergeCells>
  <pageMargins left="0.25" right="0.25" top="0.5" bottom="0.5" header="0.3" footer="0.3"/>
  <pageSetup scale="74" fitToWidth="0" orientation="portrait"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895D3-9F45-4ECA-971C-ED3D460DA13C}">
  <dimension ref="A1:F39"/>
  <sheetViews>
    <sheetView workbookViewId="0">
      <selection activeCell="F3" sqref="F3"/>
    </sheetView>
  </sheetViews>
  <sheetFormatPr defaultRowHeight="12.75"/>
  <cols>
    <col min="1" max="1" width="19.5703125" style="468" customWidth="1"/>
    <col min="2" max="2" width="9.140625" style="468"/>
    <col min="3" max="4" width="11.28515625" style="469" bestFit="1" customWidth="1"/>
    <col min="5" max="16384" width="9.140625" style="468"/>
  </cols>
  <sheetData>
    <row r="1" spans="1:6" ht="15.75">
      <c r="A1" s="497" t="s">
        <v>213</v>
      </c>
    </row>
    <row r="3" spans="1:6" ht="15.75">
      <c r="A3" s="497" t="s">
        <v>218</v>
      </c>
      <c r="F3" s="468" t="s">
        <v>244</v>
      </c>
    </row>
    <row r="4" spans="1:6" ht="13.5" thickBot="1">
      <c r="F4" s="468" t="s">
        <v>242</v>
      </c>
    </row>
    <row r="5" spans="1:6" ht="16.5" thickBot="1">
      <c r="A5" s="496" t="s">
        <v>217</v>
      </c>
      <c r="B5" s="471"/>
      <c r="C5" s="472"/>
      <c r="D5" s="473"/>
      <c r="F5" s="468" t="s">
        <v>243</v>
      </c>
    </row>
    <row r="6" spans="1:6">
      <c r="A6" s="502" t="s">
        <v>238</v>
      </c>
      <c r="B6" s="475"/>
      <c r="C6" s="476"/>
      <c r="D6" s="477"/>
    </row>
    <row r="7" spans="1:6">
      <c r="A7" s="474" t="s">
        <v>214</v>
      </c>
      <c r="B7" s="475"/>
      <c r="C7" s="476">
        <f>'FN Disclosures'!G12</f>
        <v>57271.784716142138</v>
      </c>
      <c r="D7" s="477"/>
      <c r="E7" s="470" t="s">
        <v>227</v>
      </c>
    </row>
    <row r="8" spans="1:6">
      <c r="A8" s="478" t="s">
        <v>215</v>
      </c>
      <c r="B8" s="475"/>
      <c r="C8" s="476"/>
      <c r="D8" s="477">
        <f>'FN Disclosures'!G16</f>
        <v>59119.575909640094</v>
      </c>
      <c r="E8" s="470" t="s">
        <v>227</v>
      </c>
    </row>
    <row r="9" spans="1:6" ht="13.5" thickBot="1">
      <c r="A9" s="479" t="s">
        <v>216</v>
      </c>
      <c r="B9" s="480"/>
      <c r="C9" s="481">
        <f>D8-C7</f>
        <v>1847.7911934979566</v>
      </c>
      <c r="D9" s="482"/>
      <c r="E9" s="470" t="s">
        <v>228</v>
      </c>
    </row>
    <row r="10" spans="1:6" ht="13.5" thickBot="1"/>
    <row r="11" spans="1:6" ht="16.5" thickBot="1">
      <c r="A11" s="495" t="s">
        <v>219</v>
      </c>
      <c r="B11" s="483"/>
      <c r="C11" s="484"/>
      <c r="D11" s="485"/>
    </row>
    <row r="12" spans="1:6">
      <c r="A12" s="501" t="s">
        <v>239</v>
      </c>
      <c r="B12" s="487"/>
      <c r="C12" s="488"/>
      <c r="D12" s="489"/>
    </row>
    <row r="13" spans="1:6">
      <c r="A13" s="486" t="s">
        <v>220</v>
      </c>
      <c r="B13" s="487"/>
      <c r="C13" s="488">
        <f>'Finance First'!P25</f>
        <v>1638.9798874807555</v>
      </c>
      <c r="D13" s="489"/>
      <c r="E13" s="470" t="s">
        <v>224</v>
      </c>
    </row>
    <row r="14" spans="1:6">
      <c r="A14" s="486" t="s">
        <v>221</v>
      </c>
      <c r="B14" s="487"/>
      <c r="C14" s="488">
        <f>D15-C13</f>
        <v>19070.50011251925</v>
      </c>
      <c r="D14" s="489"/>
      <c r="E14" s="470" t="s">
        <v>225</v>
      </c>
    </row>
    <row r="15" spans="1:6">
      <c r="A15" s="490" t="s">
        <v>25</v>
      </c>
      <c r="B15" s="487"/>
      <c r="C15" s="488"/>
      <c r="D15" s="489">
        <f>SUM('Finance First'!C48:C59)</f>
        <v>20709.480000000007</v>
      </c>
      <c r="E15" s="470" t="s">
        <v>223</v>
      </c>
    </row>
    <row r="16" spans="1:6">
      <c r="A16" s="486"/>
      <c r="B16" s="487"/>
      <c r="C16" s="488"/>
      <c r="D16" s="489"/>
    </row>
    <row r="17" spans="1:5">
      <c r="A17" s="501" t="s">
        <v>240</v>
      </c>
      <c r="B17" s="487"/>
      <c r="C17" s="488"/>
      <c r="D17" s="489"/>
    </row>
    <row r="18" spans="1:5">
      <c r="A18" s="486" t="s">
        <v>222</v>
      </c>
      <c r="B18" s="487"/>
      <c r="C18" s="488">
        <f>'Finance First'!P26</f>
        <v>19090.594905380724</v>
      </c>
      <c r="D18" s="489"/>
      <c r="E18" s="470" t="s">
        <v>226</v>
      </c>
    </row>
    <row r="19" spans="1:5" ht="13.5" thickBot="1">
      <c r="A19" s="491" t="s">
        <v>26</v>
      </c>
      <c r="B19" s="492"/>
      <c r="C19" s="493"/>
      <c r="D19" s="494">
        <f>C18</f>
        <v>19090.594905380724</v>
      </c>
      <c r="E19" s="470" t="s">
        <v>226</v>
      </c>
    </row>
    <row r="21" spans="1:5" s="499" customFormat="1">
      <c r="C21" s="498"/>
      <c r="D21" s="498"/>
    </row>
    <row r="23" spans="1:5" ht="15.75">
      <c r="A23" s="497" t="s">
        <v>229</v>
      </c>
    </row>
    <row r="24" spans="1:5" ht="13.5" thickBot="1"/>
    <row r="25" spans="1:5" ht="16.5" thickBot="1">
      <c r="A25" s="496" t="s">
        <v>217</v>
      </c>
      <c r="B25" s="471"/>
      <c r="C25" s="472"/>
      <c r="D25" s="473"/>
    </row>
    <row r="26" spans="1:5">
      <c r="A26" s="502" t="s">
        <v>238</v>
      </c>
      <c r="B26" s="475"/>
      <c r="C26" s="476"/>
      <c r="D26" s="477"/>
    </row>
    <row r="27" spans="1:5">
      <c r="A27" s="474" t="s">
        <v>214</v>
      </c>
      <c r="B27" s="475"/>
      <c r="C27" s="476">
        <f>'Operating First'!O24</f>
        <v>120210.03720014414</v>
      </c>
      <c r="D27" s="477"/>
      <c r="E27" s="470" t="s">
        <v>231</v>
      </c>
    </row>
    <row r="28" spans="1:5">
      <c r="A28" s="478" t="s">
        <v>215</v>
      </c>
      <c r="B28" s="475"/>
      <c r="C28" s="476"/>
      <c r="D28" s="477">
        <f>'Operating First'!O23</f>
        <v>118113.06369614437</v>
      </c>
      <c r="E28" s="470" t="s">
        <v>231</v>
      </c>
    </row>
    <row r="29" spans="1:5" ht="13.5" thickBot="1">
      <c r="A29" s="500" t="s">
        <v>230</v>
      </c>
      <c r="B29" s="480"/>
      <c r="C29" s="481"/>
      <c r="D29" s="482">
        <f>C27-D28</f>
        <v>2096.9735039997759</v>
      </c>
      <c r="E29" s="470" t="s">
        <v>228</v>
      </c>
    </row>
    <row r="30" spans="1:5" ht="13.5" thickBot="1"/>
    <row r="31" spans="1:5" ht="16.5" thickBot="1">
      <c r="A31" s="495" t="s">
        <v>219</v>
      </c>
      <c r="B31" s="483"/>
      <c r="C31" s="484"/>
      <c r="D31" s="485"/>
    </row>
    <row r="32" spans="1:5">
      <c r="A32" s="501" t="s">
        <v>236</v>
      </c>
      <c r="B32" s="487"/>
      <c r="C32" s="488"/>
      <c r="D32" s="489"/>
    </row>
    <row r="33" spans="1:5">
      <c r="A33" s="486" t="s">
        <v>221</v>
      </c>
      <c r="B33" s="487"/>
      <c r="C33" s="488">
        <f>D34</f>
        <v>40575.600000000006</v>
      </c>
      <c r="D33" s="489"/>
      <c r="E33" s="470" t="s">
        <v>223</v>
      </c>
    </row>
    <row r="34" spans="1:5">
      <c r="A34" s="490" t="s">
        <v>25</v>
      </c>
      <c r="B34" s="487"/>
      <c r="C34" s="488"/>
      <c r="D34" s="489">
        <f>SUM('Operating First'!C48:C59)</f>
        <v>40575.600000000006</v>
      </c>
      <c r="E34" s="470" t="s">
        <v>223</v>
      </c>
    </row>
    <row r="35" spans="1:5">
      <c r="A35" s="486"/>
      <c r="B35" s="487"/>
      <c r="C35" s="488"/>
      <c r="D35" s="489"/>
    </row>
    <row r="36" spans="1:5">
      <c r="A36" s="501" t="s">
        <v>237</v>
      </c>
      <c r="B36" s="487"/>
      <c r="C36" s="488"/>
      <c r="D36" s="489"/>
    </row>
    <row r="37" spans="1:5">
      <c r="A37" s="486" t="s">
        <v>232</v>
      </c>
      <c r="B37" s="487"/>
      <c r="C37" s="488">
        <f>SUM('Operating First'!I48:I59)</f>
        <v>42091.513248000039</v>
      </c>
      <c r="D37" s="489"/>
      <c r="E37" s="470" t="s">
        <v>233</v>
      </c>
    </row>
    <row r="38" spans="1:5">
      <c r="A38" s="490" t="s">
        <v>215</v>
      </c>
      <c r="B38" s="487"/>
      <c r="C38" s="488"/>
      <c r="D38" s="489">
        <f>C37-D39</f>
        <v>3286.4769714400536</v>
      </c>
      <c r="E38" s="470" t="s">
        <v>235</v>
      </c>
    </row>
    <row r="39" spans="1:5" ht="13.5" thickBot="1">
      <c r="A39" s="491" t="s">
        <v>26</v>
      </c>
      <c r="B39" s="492"/>
      <c r="C39" s="493"/>
      <c r="D39" s="494">
        <f>'Operating First'!O24-'Operating First'!P24</f>
        <v>38805.036276559986</v>
      </c>
      <c r="E39" s="470" t="s">
        <v>234</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Instructions</vt:lpstr>
      <vt:lpstr>Finance First</vt:lpstr>
      <vt:lpstr>Finance 2</vt:lpstr>
      <vt:lpstr>Finance 3</vt:lpstr>
      <vt:lpstr>Finance Last</vt:lpstr>
      <vt:lpstr>Operating First</vt:lpstr>
      <vt:lpstr>Operating 2</vt:lpstr>
      <vt:lpstr>Operating 3</vt:lpstr>
      <vt:lpstr>Journal Entries</vt:lpstr>
      <vt:lpstr>FS presentation</vt:lpstr>
      <vt:lpstr>FN Disclosures</vt:lpstr>
      <vt:lpstr>'FN Disclosures'!Print_Area</vt:lpstr>
      <vt:lpstr>'FS presentation'!Print_Area</vt:lpstr>
      <vt:lpstr>'Operating 2'!Print_Area</vt:lpstr>
      <vt:lpstr>'Operating First'!Print_Area</vt:lpstr>
    </vt:vector>
  </TitlesOfParts>
  <Company>Capin Crouse,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S. Oberle</dc:creator>
  <cp:lastModifiedBy>Tammara Williamson</cp:lastModifiedBy>
  <cp:lastPrinted>2021-07-06T09:36:54Z</cp:lastPrinted>
  <dcterms:created xsi:type="dcterms:W3CDTF">2005-11-18T19:27:21Z</dcterms:created>
  <dcterms:modified xsi:type="dcterms:W3CDTF">2022-09-20T14:47:04Z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Refresh">
    <vt:bool>true</vt:bool>
  </property>
  <property fmtid="{D5CDD505-2E9C-101B-9397-08002B2CF9AE}" pid="4" name="Refresh97">
    <vt:bool>false</vt:bool>
  </property>
</Properties>
</file>